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defaultThemeVersion="166925"/>
  <xr:revisionPtr revIDLastSave="0" documentId="13_ncr:1_{1FF68456-F4B0-4099-AD2F-39BB369B7175}" xr6:coauthVersionLast="47" xr6:coauthVersionMax="47" xr10:uidLastSave="{00000000-0000-0000-0000-000000000000}"/>
  <bookViews>
    <workbookView xWindow="5520" yWindow="-13410" windowWidth="21600" windowHeight="11175" tabRatio="797" xr2:uid="{EB5B80FB-B168-4D64-8701-D18D8BA9540E}"/>
  </bookViews>
  <sheets>
    <sheet name="Contents" sheetId="48" r:id="rId1"/>
    <sheet name="Style Guidelines" sheetId="49" r:id="rId2"/>
    <sheet name="Outputs" sheetId="46" r:id="rId3"/>
    <sheet name="Calculations--&gt;" sheetId="22" r:id="rId4"/>
    <sheet name="Total costs and revenues" sheetId="44" r:id="rId5"/>
    <sheet name="Total costs and revenues 2026" sheetId="29" r:id="rId6"/>
    <sheet name="Total costs and revenues 2021" sheetId="39" r:id="rId7"/>
    <sheet name="Inputs--&gt;" sheetId="11" r:id="rId8"/>
    <sheet name="Copper Weighted Price" sheetId="27" r:id="rId9"/>
    <sheet name="Top Down inputs" sheetId="10" r:id="rId10"/>
    <sheet name="Fibre Premium Calculation" sheetId="38" r:id="rId11"/>
  </sheets>
  <externalReferences>
    <externalReference r:id="rId12"/>
  </externalReferences>
  <definedNames>
    <definedName name="CVE_FTTC" localSheetId="8">'Copper Weighted Price'!$B$13</definedName>
    <definedName name="CVE_Legacy" localSheetId="8">'Copper Weighted Price'!$B$12</definedName>
    <definedName name="Fcast_CPI" localSheetId="8">'Copper Weighted Price'!$B$11</definedName>
    <definedName name="million">1000000</definedName>
    <definedName name="months_in_year">12</definedName>
    <definedName name="TD_service_codes">'Top Down inputs'!$A$5:$A$44</definedName>
    <definedName name="WLA_Opex_Efficiency" localSheetId="8">'Copper Weighted Price'!$B$14</definedName>
    <definedName name="Workbook.Objective">Contents!$B$6</definedName>
    <definedName name="Workbook.Title">Contents!$B$5</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98" i="10" l="1"/>
  <c r="F98" i="10"/>
  <c r="G98" i="10"/>
  <c r="H98" i="10"/>
  <c r="I98" i="10"/>
  <c r="J98" i="10"/>
  <c r="K98" i="10"/>
  <c r="E99" i="10"/>
  <c r="F99" i="10"/>
  <c r="G99" i="10"/>
  <c r="H99" i="10"/>
  <c r="I99" i="10"/>
  <c r="J99" i="10"/>
  <c r="K99" i="10"/>
  <c r="E100" i="10"/>
  <c r="F100" i="10"/>
  <c r="G100" i="10"/>
  <c r="H100" i="10"/>
  <c r="I100" i="10"/>
  <c r="J100" i="10"/>
  <c r="K100" i="10"/>
  <c r="E101" i="10"/>
  <c r="F101" i="10"/>
  <c r="G101" i="10"/>
  <c r="H101" i="10"/>
  <c r="I101" i="10"/>
  <c r="J101" i="10"/>
  <c r="K101" i="10"/>
  <c r="E102" i="10"/>
  <c r="F102" i="10"/>
  <c r="G102" i="10"/>
  <c r="H102" i="10"/>
  <c r="I102" i="10"/>
  <c r="J102" i="10"/>
  <c r="K102" i="10"/>
  <c r="E103" i="10"/>
  <c r="F103" i="10"/>
  <c r="G103" i="10"/>
  <c r="H103" i="10"/>
  <c r="I103" i="10"/>
  <c r="J103" i="10"/>
  <c r="K103" i="10"/>
  <c r="E104" i="10"/>
  <c r="F104" i="10"/>
  <c r="G104" i="10"/>
  <c r="H104" i="10"/>
  <c r="I104" i="10"/>
  <c r="J104" i="10"/>
  <c r="K104" i="10"/>
  <c r="E105" i="10"/>
  <c r="F105" i="10"/>
  <c r="G105" i="10"/>
  <c r="H105" i="10"/>
  <c r="I105" i="10"/>
  <c r="J105" i="10"/>
  <c r="K105" i="10"/>
  <c r="E106" i="10"/>
  <c r="F106" i="10"/>
  <c r="G106" i="10"/>
  <c r="H106" i="10"/>
  <c r="I106" i="10"/>
  <c r="J106" i="10"/>
  <c r="K106" i="10"/>
  <c r="E107" i="10"/>
  <c r="F107" i="10"/>
  <c r="G107" i="10"/>
  <c r="H107" i="10"/>
  <c r="I107" i="10"/>
  <c r="J107" i="10"/>
  <c r="K107" i="10"/>
  <c r="E108" i="10"/>
  <c r="F108" i="10"/>
  <c r="G108" i="10"/>
  <c r="H108" i="10"/>
  <c r="I108" i="10"/>
  <c r="J108" i="10"/>
  <c r="K108" i="10"/>
  <c r="E109" i="10"/>
  <c r="F109" i="10"/>
  <c r="G109" i="10"/>
  <c r="H109" i="10"/>
  <c r="I109" i="10"/>
  <c r="J109" i="10"/>
  <c r="K109" i="10"/>
  <c r="E110" i="10"/>
  <c r="F110" i="10"/>
  <c r="G110" i="10"/>
  <c r="H110" i="10"/>
  <c r="I110" i="10"/>
  <c r="J110" i="10"/>
  <c r="K110" i="10"/>
  <c r="E111" i="10"/>
  <c r="F111" i="10"/>
  <c r="G111" i="10"/>
  <c r="H111" i="10"/>
  <c r="I111" i="10"/>
  <c r="J111" i="10"/>
  <c r="K111" i="10"/>
  <c r="E112" i="10"/>
  <c r="F112" i="10"/>
  <c r="G112" i="10"/>
  <c r="H112" i="10"/>
  <c r="I112" i="10"/>
  <c r="J112" i="10"/>
  <c r="K112" i="10"/>
  <c r="E113" i="10"/>
  <c r="F113" i="10"/>
  <c r="G113" i="10"/>
  <c r="H113" i="10"/>
  <c r="I113" i="10"/>
  <c r="J113" i="10"/>
  <c r="K113" i="10"/>
  <c r="E114" i="10"/>
  <c r="F114" i="10"/>
  <c r="G114" i="10"/>
  <c r="H114" i="10"/>
  <c r="I114" i="10"/>
  <c r="J114" i="10"/>
  <c r="K114" i="10"/>
  <c r="E115" i="10"/>
  <c r="F115" i="10"/>
  <c r="G115" i="10"/>
  <c r="H115" i="10"/>
  <c r="I115" i="10"/>
  <c r="J115" i="10"/>
  <c r="K115" i="10"/>
  <c r="E116" i="10"/>
  <c r="F116" i="10"/>
  <c r="G116" i="10"/>
  <c r="H116" i="10"/>
  <c r="I116" i="10"/>
  <c r="J116" i="10"/>
  <c r="K116" i="10"/>
  <c r="E117" i="10"/>
  <c r="F117" i="10"/>
  <c r="G117" i="10"/>
  <c r="H117" i="10"/>
  <c r="I117" i="10"/>
  <c r="J117" i="10"/>
  <c r="K117" i="10"/>
  <c r="E118" i="10"/>
  <c r="F118" i="10"/>
  <c r="G118" i="10"/>
  <c r="H118" i="10"/>
  <c r="I118" i="10"/>
  <c r="J118" i="10"/>
  <c r="K118" i="10"/>
  <c r="E119" i="10"/>
  <c r="F119" i="10"/>
  <c r="G119" i="10"/>
  <c r="H119" i="10"/>
  <c r="I119" i="10"/>
  <c r="J119" i="10"/>
  <c r="K119" i="10"/>
  <c r="E120" i="10"/>
  <c r="F120" i="10"/>
  <c r="G120" i="10"/>
  <c r="H120" i="10"/>
  <c r="I120" i="10"/>
  <c r="J120" i="10"/>
  <c r="K120" i="10"/>
  <c r="E121" i="10"/>
  <c r="F121" i="10"/>
  <c r="G121" i="10"/>
  <c r="H121" i="10"/>
  <c r="I121" i="10"/>
  <c r="J121" i="10"/>
  <c r="K121" i="10"/>
  <c r="E122" i="10"/>
  <c r="F122" i="10"/>
  <c r="G122" i="10"/>
  <c r="H122" i="10"/>
  <c r="I122" i="10"/>
  <c r="J122" i="10"/>
  <c r="K122" i="10"/>
  <c r="E123" i="10"/>
  <c r="F123" i="10"/>
  <c r="G123" i="10"/>
  <c r="H123" i="10"/>
  <c r="I123" i="10"/>
  <c r="J123" i="10"/>
  <c r="K123" i="10"/>
  <c r="E124" i="10"/>
  <c r="F124" i="10"/>
  <c r="G124" i="10"/>
  <c r="H124" i="10"/>
  <c r="I124" i="10"/>
  <c r="J124" i="10"/>
  <c r="K124" i="10"/>
  <c r="E125" i="10"/>
  <c r="F125" i="10"/>
  <c r="G125" i="10"/>
  <c r="H125" i="10"/>
  <c r="I125" i="10"/>
  <c r="J125" i="10"/>
  <c r="K125" i="10"/>
  <c r="E126" i="10"/>
  <c r="F126" i="10"/>
  <c r="G126" i="10"/>
  <c r="H126" i="10"/>
  <c r="I126" i="10"/>
  <c r="J126" i="10"/>
  <c r="K126" i="10"/>
  <c r="E127" i="10"/>
  <c r="F127" i="10"/>
  <c r="G127" i="10"/>
  <c r="H127" i="10"/>
  <c r="I127" i="10"/>
  <c r="J127" i="10"/>
  <c r="K127" i="10"/>
  <c r="E128" i="10"/>
  <c r="F128" i="10"/>
  <c r="G128" i="10"/>
  <c r="H128" i="10"/>
  <c r="I128" i="10"/>
  <c r="J128" i="10"/>
  <c r="K128" i="10"/>
  <c r="E129" i="10"/>
  <c r="F129" i="10"/>
  <c r="G129" i="10"/>
  <c r="H129" i="10"/>
  <c r="I129" i="10"/>
  <c r="J129" i="10"/>
  <c r="K129" i="10"/>
  <c r="L124" i="10"/>
  <c r="L125" i="10"/>
  <c r="L126" i="10"/>
  <c r="L127" i="10"/>
  <c r="L128" i="10"/>
  <c r="L129" i="10"/>
  <c r="L116" i="10"/>
  <c r="L117" i="10"/>
  <c r="L118" i="10"/>
  <c r="L119" i="10"/>
  <c r="L120" i="10"/>
  <c r="L121" i="10"/>
  <c r="L122" i="10"/>
  <c r="L123" i="10"/>
  <c r="L99" i="10"/>
  <c r="L100" i="10"/>
  <c r="L101" i="10"/>
  <c r="L102" i="10"/>
  <c r="L103" i="10"/>
  <c r="L104" i="10"/>
  <c r="L105" i="10"/>
  <c r="L106" i="10"/>
  <c r="L107" i="10"/>
  <c r="L108" i="10"/>
  <c r="L109" i="10"/>
  <c r="L110" i="10"/>
  <c r="L111" i="10"/>
  <c r="L112" i="10"/>
  <c r="L113" i="10"/>
  <c r="L114" i="10"/>
  <c r="L115" i="10"/>
  <c r="L98" i="10"/>
  <c r="D145" i="10" l="1"/>
  <c r="E145" i="10"/>
  <c r="F145" i="10"/>
  <c r="G145" i="10"/>
  <c r="H145" i="10"/>
  <c r="I145" i="10"/>
  <c r="J145" i="10"/>
  <c r="K145" i="10"/>
  <c r="L145" i="10"/>
  <c r="D146" i="10"/>
  <c r="E146" i="10"/>
  <c r="F146" i="10"/>
  <c r="G146" i="10"/>
  <c r="H146" i="10"/>
  <c r="I146" i="10"/>
  <c r="J146" i="10"/>
  <c r="K146" i="10"/>
  <c r="L146" i="10"/>
  <c r="D147" i="10"/>
  <c r="E147" i="10"/>
  <c r="F147" i="10"/>
  <c r="G147" i="10"/>
  <c r="H147" i="10"/>
  <c r="I147" i="10"/>
  <c r="J147" i="10"/>
  <c r="K147" i="10"/>
  <c r="L147" i="10"/>
  <c r="D148" i="10"/>
  <c r="E148" i="10"/>
  <c r="F148" i="10"/>
  <c r="G148" i="10"/>
  <c r="H148" i="10"/>
  <c r="I148" i="10"/>
  <c r="J148" i="10"/>
  <c r="K148" i="10"/>
  <c r="L148" i="10"/>
  <c r="D149" i="10"/>
  <c r="E149" i="10"/>
  <c r="F149" i="10"/>
  <c r="G149" i="10"/>
  <c r="H149" i="10"/>
  <c r="I149" i="10"/>
  <c r="J149" i="10"/>
  <c r="K149" i="10"/>
  <c r="L149" i="10"/>
  <c r="D150" i="10"/>
  <c r="E150" i="10"/>
  <c r="F150" i="10"/>
  <c r="G150" i="10"/>
  <c r="H150" i="10"/>
  <c r="I150" i="10"/>
  <c r="J150" i="10"/>
  <c r="K150" i="10"/>
  <c r="L150" i="10"/>
  <c r="D151" i="10"/>
  <c r="E151" i="10"/>
  <c r="F151" i="10"/>
  <c r="G151" i="10"/>
  <c r="H151" i="10"/>
  <c r="I151" i="10"/>
  <c r="J151" i="10"/>
  <c r="K151" i="10"/>
  <c r="L151" i="10"/>
  <c r="D152" i="10"/>
  <c r="E152" i="10"/>
  <c r="F152" i="10"/>
  <c r="G152" i="10"/>
  <c r="H152" i="10"/>
  <c r="I152" i="10"/>
  <c r="J152" i="10"/>
  <c r="K152" i="10"/>
  <c r="L152" i="10"/>
  <c r="D153" i="10"/>
  <c r="E153" i="10"/>
  <c r="F153" i="10"/>
  <c r="G153" i="10"/>
  <c r="H153" i="10"/>
  <c r="I153" i="10"/>
  <c r="J153" i="10"/>
  <c r="K153" i="10"/>
  <c r="L153" i="10"/>
  <c r="D154" i="10"/>
  <c r="E154" i="10"/>
  <c r="F154" i="10"/>
  <c r="G154" i="10"/>
  <c r="H154" i="10"/>
  <c r="I154" i="10"/>
  <c r="J154" i="10"/>
  <c r="K154" i="10"/>
  <c r="L154" i="10"/>
  <c r="D155" i="10"/>
  <c r="E155" i="10"/>
  <c r="F155" i="10"/>
  <c r="G155" i="10"/>
  <c r="H155" i="10"/>
  <c r="I155" i="10"/>
  <c r="J155" i="10"/>
  <c r="K155" i="10"/>
  <c r="L155" i="10"/>
  <c r="D156" i="10"/>
  <c r="E156" i="10"/>
  <c r="F156" i="10"/>
  <c r="G156" i="10"/>
  <c r="H156" i="10"/>
  <c r="I156" i="10"/>
  <c r="J156" i="10"/>
  <c r="K156" i="10"/>
  <c r="L156" i="10"/>
  <c r="D157" i="10"/>
  <c r="E157" i="10"/>
  <c r="F157" i="10"/>
  <c r="G157" i="10"/>
  <c r="H157" i="10"/>
  <c r="I157" i="10"/>
  <c r="J157" i="10"/>
  <c r="K157" i="10"/>
  <c r="L157" i="10"/>
  <c r="D158" i="10"/>
  <c r="E158" i="10"/>
  <c r="F158" i="10"/>
  <c r="G158" i="10"/>
  <c r="H158" i="10"/>
  <c r="I158" i="10"/>
  <c r="J158" i="10"/>
  <c r="K158" i="10"/>
  <c r="L158" i="10"/>
  <c r="D159" i="10"/>
  <c r="E159" i="10"/>
  <c r="F159" i="10"/>
  <c r="G159" i="10"/>
  <c r="H159" i="10"/>
  <c r="I159" i="10"/>
  <c r="J159" i="10"/>
  <c r="K159" i="10"/>
  <c r="L159" i="10"/>
  <c r="D160" i="10"/>
  <c r="E160" i="10"/>
  <c r="F160" i="10"/>
  <c r="G160" i="10"/>
  <c r="H160" i="10"/>
  <c r="I160" i="10"/>
  <c r="J160" i="10"/>
  <c r="K160" i="10"/>
  <c r="L160" i="10"/>
  <c r="D161" i="10"/>
  <c r="E161" i="10"/>
  <c r="F161" i="10"/>
  <c r="G161" i="10"/>
  <c r="H161" i="10"/>
  <c r="I161" i="10"/>
  <c r="J161" i="10"/>
  <c r="K161" i="10"/>
  <c r="L161" i="10"/>
  <c r="D162" i="10"/>
  <c r="E162" i="10"/>
  <c r="F162" i="10"/>
  <c r="G162" i="10"/>
  <c r="H162" i="10"/>
  <c r="I162" i="10"/>
  <c r="J162" i="10"/>
  <c r="K162" i="10"/>
  <c r="L162" i="10"/>
  <c r="D163" i="10"/>
  <c r="E163" i="10"/>
  <c r="F163" i="10"/>
  <c r="G163" i="10"/>
  <c r="H163" i="10"/>
  <c r="I163" i="10"/>
  <c r="J163" i="10"/>
  <c r="K163" i="10"/>
  <c r="L163" i="10"/>
  <c r="D164" i="10"/>
  <c r="E164" i="10"/>
  <c r="F164" i="10"/>
  <c r="G164" i="10"/>
  <c r="H164" i="10"/>
  <c r="I164" i="10"/>
  <c r="J164" i="10"/>
  <c r="K164" i="10"/>
  <c r="L164" i="10"/>
  <c r="D165" i="10"/>
  <c r="E165" i="10"/>
  <c r="F165" i="10"/>
  <c r="G165" i="10"/>
  <c r="H165" i="10"/>
  <c r="I165" i="10"/>
  <c r="J165" i="10"/>
  <c r="K165" i="10"/>
  <c r="L165" i="10"/>
  <c r="D166" i="10"/>
  <c r="E166" i="10"/>
  <c r="F166" i="10"/>
  <c r="G166" i="10"/>
  <c r="H166" i="10"/>
  <c r="I166" i="10"/>
  <c r="J166" i="10"/>
  <c r="K166" i="10"/>
  <c r="L166" i="10"/>
  <c r="D167" i="10"/>
  <c r="E167" i="10"/>
  <c r="F167" i="10"/>
  <c r="G167" i="10"/>
  <c r="H167" i="10"/>
  <c r="I167" i="10"/>
  <c r="J167" i="10"/>
  <c r="K167" i="10"/>
  <c r="L167" i="10"/>
  <c r="D168" i="10"/>
  <c r="E168" i="10"/>
  <c r="F168" i="10"/>
  <c r="G168" i="10"/>
  <c r="H168" i="10"/>
  <c r="I168" i="10"/>
  <c r="J168" i="10"/>
  <c r="K168" i="10"/>
  <c r="L168" i="10"/>
  <c r="D169" i="10"/>
  <c r="E169" i="10"/>
  <c r="F169" i="10"/>
  <c r="G169" i="10"/>
  <c r="H169" i="10"/>
  <c r="I169" i="10"/>
  <c r="J169" i="10"/>
  <c r="K169" i="10"/>
  <c r="L169" i="10"/>
  <c r="D170" i="10"/>
  <c r="E170" i="10"/>
  <c r="F170" i="10"/>
  <c r="G170" i="10"/>
  <c r="H170" i="10"/>
  <c r="I170" i="10"/>
  <c r="J170" i="10"/>
  <c r="K170" i="10"/>
  <c r="L170" i="10"/>
  <c r="D171" i="10"/>
  <c r="E171" i="10"/>
  <c r="F171" i="10"/>
  <c r="G171" i="10"/>
  <c r="H171" i="10"/>
  <c r="I171" i="10"/>
  <c r="J171" i="10"/>
  <c r="K171" i="10"/>
  <c r="L171" i="10"/>
  <c r="D172" i="10"/>
  <c r="E172" i="10"/>
  <c r="F172" i="10"/>
  <c r="G172" i="10"/>
  <c r="H172" i="10"/>
  <c r="I172" i="10"/>
  <c r="J172" i="10"/>
  <c r="K172" i="10"/>
  <c r="L172" i="10"/>
  <c r="D173" i="10"/>
  <c r="E173" i="10"/>
  <c r="F173" i="10"/>
  <c r="G173" i="10"/>
  <c r="H173" i="10"/>
  <c r="I173" i="10"/>
  <c r="J173" i="10"/>
  <c r="K173" i="10"/>
  <c r="L173" i="10"/>
  <c r="D174" i="10"/>
  <c r="E174" i="10"/>
  <c r="F174" i="10"/>
  <c r="G174" i="10"/>
  <c r="H174" i="10"/>
  <c r="I174" i="10"/>
  <c r="J174" i="10"/>
  <c r="K174" i="10"/>
  <c r="L174" i="10"/>
  <c r="D175" i="10"/>
  <c r="E175" i="10"/>
  <c r="F175" i="10"/>
  <c r="G175" i="10"/>
  <c r="H175" i="10"/>
  <c r="I175" i="10"/>
  <c r="J175" i="10"/>
  <c r="K175" i="10"/>
  <c r="L175" i="10"/>
  <c r="D176" i="10"/>
  <c r="E176" i="10"/>
  <c r="F176" i="10"/>
  <c r="G176" i="10"/>
  <c r="H176" i="10"/>
  <c r="I176" i="10"/>
  <c r="J176" i="10"/>
  <c r="K176" i="10"/>
  <c r="L176" i="10"/>
  <c r="D177" i="10"/>
  <c r="E177" i="10"/>
  <c r="F177" i="10"/>
  <c r="G177" i="10"/>
  <c r="H177" i="10"/>
  <c r="I177" i="10"/>
  <c r="J177" i="10"/>
  <c r="K177" i="10"/>
  <c r="L177" i="10"/>
  <c r="D178" i="10"/>
  <c r="E178" i="10"/>
  <c r="F178" i="10"/>
  <c r="G178" i="10"/>
  <c r="H178" i="10"/>
  <c r="I178" i="10"/>
  <c r="J178" i="10"/>
  <c r="K178" i="10"/>
  <c r="L178" i="10"/>
  <c r="D179" i="10"/>
  <c r="E179" i="10"/>
  <c r="F179" i="10"/>
  <c r="G179" i="10"/>
  <c r="H179" i="10"/>
  <c r="I179" i="10"/>
  <c r="J179" i="10"/>
  <c r="K179" i="10"/>
  <c r="L179" i="10"/>
  <c r="D180" i="10"/>
  <c r="E180" i="10"/>
  <c r="F180" i="10"/>
  <c r="G180" i="10"/>
  <c r="H180" i="10"/>
  <c r="I180" i="10"/>
  <c r="J180" i="10"/>
  <c r="K180" i="10"/>
  <c r="L180" i="10"/>
  <c r="D181" i="10"/>
  <c r="E181" i="10"/>
  <c r="F181" i="10"/>
  <c r="G181" i="10"/>
  <c r="H181" i="10"/>
  <c r="I181" i="10"/>
  <c r="J181" i="10"/>
  <c r="K181" i="10"/>
  <c r="L181" i="10"/>
  <c r="D182" i="10"/>
  <c r="E182" i="10"/>
  <c r="F182" i="10"/>
  <c r="G182" i="10"/>
  <c r="H182" i="10"/>
  <c r="I182" i="10"/>
  <c r="J182" i="10"/>
  <c r="K182" i="10"/>
  <c r="L182" i="10"/>
  <c r="D183" i="10"/>
  <c r="E183" i="10"/>
  <c r="F183" i="10"/>
  <c r="G183" i="10"/>
  <c r="H183" i="10"/>
  <c r="I183" i="10"/>
  <c r="J183" i="10"/>
  <c r="K183" i="10"/>
  <c r="L183" i="10"/>
  <c r="D184" i="10"/>
  <c r="E184" i="10"/>
  <c r="F184" i="10"/>
  <c r="G184" i="10"/>
  <c r="H184" i="10"/>
  <c r="I184" i="10"/>
  <c r="J184" i="10"/>
  <c r="K184" i="10"/>
  <c r="L184" i="10"/>
  <c r="C140" i="10"/>
  <c r="D140" i="10"/>
  <c r="E140" i="10"/>
  <c r="F140" i="10"/>
  <c r="G140" i="10"/>
  <c r="H140" i="10"/>
  <c r="I140" i="10"/>
  <c r="J140" i="10"/>
  <c r="K140" i="10"/>
  <c r="L140" i="10"/>
  <c r="C94" i="10"/>
  <c r="E94" i="10"/>
  <c r="D94" i="10"/>
  <c r="E93" i="10"/>
  <c r="D93" i="10"/>
  <c r="C93" i="10"/>
  <c r="C92" i="10"/>
  <c r="E92" i="10"/>
  <c r="D92" i="10"/>
  <c r="J89" i="10"/>
  <c r="J50" i="10"/>
  <c r="J51" i="10"/>
  <c r="J52" i="10"/>
  <c r="J53" i="10"/>
  <c r="J54" i="10"/>
  <c r="J55" i="10"/>
  <c r="J56" i="10"/>
  <c r="J57" i="10"/>
  <c r="J58" i="10"/>
  <c r="J59" i="10"/>
  <c r="J60" i="10"/>
  <c r="J61" i="10"/>
  <c r="J62" i="10"/>
  <c r="J63" i="10"/>
  <c r="J64" i="10"/>
  <c r="J65" i="10"/>
  <c r="J66" i="10"/>
  <c r="J67" i="10"/>
  <c r="J68" i="10"/>
  <c r="J69" i="10"/>
  <c r="J70" i="10"/>
  <c r="J71" i="10"/>
  <c r="J72" i="10"/>
  <c r="J73" i="10"/>
  <c r="J74" i="10"/>
  <c r="J75" i="10"/>
  <c r="J76" i="10"/>
  <c r="J77" i="10"/>
  <c r="J78" i="10"/>
  <c r="J79" i="10"/>
  <c r="J80" i="10"/>
  <c r="J81" i="10"/>
  <c r="J82" i="10"/>
  <c r="J83" i="10"/>
  <c r="J84" i="10"/>
  <c r="J85" i="10"/>
  <c r="J86" i="10"/>
  <c r="J87" i="10"/>
  <c r="J88" i="10"/>
  <c r="J5" i="10"/>
  <c r="J6" i="10"/>
  <c r="J7" i="10"/>
  <c r="J8" i="10"/>
  <c r="J9" i="10"/>
  <c r="J10" i="10"/>
  <c r="J11" i="10"/>
  <c r="J12" i="10"/>
  <c r="J13" i="10"/>
  <c r="J14" i="10"/>
  <c r="J15" i="10"/>
  <c r="J16" i="10"/>
  <c r="J17" i="10"/>
  <c r="J18" i="10"/>
  <c r="J19" i="10"/>
  <c r="J20" i="10"/>
  <c r="J21" i="10"/>
  <c r="J22" i="10"/>
  <c r="J23" i="10"/>
  <c r="J24" i="10"/>
  <c r="J25" i="10"/>
  <c r="J26" i="10"/>
  <c r="J27" i="10"/>
  <c r="J28" i="10"/>
  <c r="J29" i="10"/>
  <c r="J30" i="10"/>
  <c r="J31" i="10"/>
  <c r="J32" i="10"/>
  <c r="J33" i="10"/>
  <c r="J34" i="10"/>
  <c r="J35" i="10"/>
  <c r="J36" i="10"/>
  <c r="J37" i="10"/>
  <c r="J38" i="10"/>
  <c r="J39" i="10"/>
  <c r="J40" i="10"/>
  <c r="J41" i="10"/>
  <c r="J42" i="10"/>
  <c r="J43" i="10"/>
  <c r="J44" i="10"/>
  <c r="D50" i="10"/>
  <c r="E50" i="10"/>
  <c r="F50" i="10"/>
  <c r="D51" i="10"/>
  <c r="E51" i="10"/>
  <c r="F51" i="10"/>
  <c r="D52" i="10"/>
  <c r="E52" i="10"/>
  <c r="F52" i="10"/>
  <c r="D53" i="10"/>
  <c r="E53" i="10"/>
  <c r="F53" i="10"/>
  <c r="D54" i="10"/>
  <c r="E54" i="10"/>
  <c r="F54" i="10"/>
  <c r="D55" i="10"/>
  <c r="E55" i="10"/>
  <c r="F55" i="10"/>
  <c r="D56" i="10"/>
  <c r="E56" i="10"/>
  <c r="F56" i="10"/>
  <c r="D57" i="10"/>
  <c r="E57" i="10"/>
  <c r="F57" i="10"/>
  <c r="D58" i="10"/>
  <c r="E58" i="10"/>
  <c r="F58" i="10"/>
  <c r="D59" i="10"/>
  <c r="E59" i="10"/>
  <c r="F59" i="10"/>
  <c r="D60" i="10"/>
  <c r="E60" i="10"/>
  <c r="F60" i="10"/>
  <c r="D61" i="10"/>
  <c r="E61" i="10"/>
  <c r="F61" i="10"/>
  <c r="D62" i="10"/>
  <c r="E62" i="10"/>
  <c r="F62" i="10"/>
  <c r="D63" i="10"/>
  <c r="E63" i="10"/>
  <c r="F63" i="10"/>
  <c r="D64" i="10"/>
  <c r="E64" i="10"/>
  <c r="F64" i="10"/>
  <c r="D65" i="10"/>
  <c r="E65" i="10"/>
  <c r="F65" i="10"/>
  <c r="D66" i="10"/>
  <c r="E66" i="10"/>
  <c r="F66" i="10"/>
  <c r="D67" i="10"/>
  <c r="E67" i="10"/>
  <c r="F67" i="10"/>
  <c r="D68" i="10"/>
  <c r="E68" i="10"/>
  <c r="F68" i="10"/>
  <c r="D69" i="10"/>
  <c r="E69" i="10"/>
  <c r="F69" i="10"/>
  <c r="D70" i="10"/>
  <c r="E70" i="10"/>
  <c r="F70" i="10"/>
  <c r="D71" i="10"/>
  <c r="E71" i="10"/>
  <c r="F71" i="10"/>
  <c r="D72" i="10"/>
  <c r="E72" i="10"/>
  <c r="F72" i="10"/>
  <c r="D73" i="10"/>
  <c r="E73" i="10"/>
  <c r="F73" i="10"/>
  <c r="D74" i="10"/>
  <c r="E74" i="10"/>
  <c r="F74" i="10"/>
  <c r="D75" i="10"/>
  <c r="E75" i="10"/>
  <c r="F75" i="10"/>
  <c r="D76" i="10"/>
  <c r="E76" i="10"/>
  <c r="F76" i="10"/>
  <c r="D77" i="10"/>
  <c r="E77" i="10"/>
  <c r="F77" i="10"/>
  <c r="D78" i="10"/>
  <c r="E78" i="10"/>
  <c r="F78" i="10"/>
  <c r="D79" i="10"/>
  <c r="E79" i="10"/>
  <c r="F79" i="10"/>
  <c r="D80" i="10"/>
  <c r="E80" i="10"/>
  <c r="F80" i="10"/>
  <c r="D81" i="10"/>
  <c r="E81" i="10"/>
  <c r="F81" i="10"/>
  <c r="D82" i="10"/>
  <c r="E82" i="10"/>
  <c r="F82" i="10"/>
  <c r="D83" i="10"/>
  <c r="E83" i="10"/>
  <c r="F83" i="10"/>
  <c r="D84" i="10"/>
  <c r="E84" i="10"/>
  <c r="F84" i="10"/>
  <c r="D85" i="10"/>
  <c r="E85" i="10"/>
  <c r="F85" i="10"/>
  <c r="D86" i="10"/>
  <c r="E86" i="10"/>
  <c r="F86" i="10"/>
  <c r="D87" i="10"/>
  <c r="E87" i="10"/>
  <c r="F87" i="10"/>
  <c r="D88" i="10"/>
  <c r="E88" i="10"/>
  <c r="F88" i="10"/>
  <c r="D89" i="10"/>
  <c r="E89" i="10"/>
  <c r="F89" i="10"/>
  <c r="D5" i="10"/>
  <c r="E5" i="10"/>
  <c r="F5" i="10"/>
  <c r="D6" i="10"/>
  <c r="E6" i="10"/>
  <c r="F6" i="10"/>
  <c r="D7" i="10"/>
  <c r="E7" i="10"/>
  <c r="F7" i="10"/>
  <c r="D8" i="10"/>
  <c r="E8" i="10"/>
  <c r="F8" i="10"/>
  <c r="D9" i="10"/>
  <c r="E9" i="10"/>
  <c r="F9" i="10"/>
  <c r="D10" i="10"/>
  <c r="E10" i="10"/>
  <c r="F10" i="10"/>
  <c r="D11" i="10"/>
  <c r="E11" i="10"/>
  <c r="F11" i="10"/>
  <c r="D12" i="10"/>
  <c r="E12" i="10"/>
  <c r="F12" i="10"/>
  <c r="D13" i="10"/>
  <c r="E13" i="10"/>
  <c r="F13" i="10"/>
  <c r="D14" i="10"/>
  <c r="E14" i="10"/>
  <c r="F14" i="10"/>
  <c r="D15" i="10"/>
  <c r="E15" i="10"/>
  <c r="F15" i="10"/>
  <c r="D16" i="10"/>
  <c r="E16" i="10"/>
  <c r="F16" i="10"/>
  <c r="D17" i="10"/>
  <c r="E17" i="10"/>
  <c r="F17" i="10"/>
  <c r="D18" i="10"/>
  <c r="E18" i="10"/>
  <c r="F18" i="10"/>
  <c r="D19" i="10"/>
  <c r="E19" i="10"/>
  <c r="F19" i="10"/>
  <c r="D20" i="10"/>
  <c r="E20" i="10"/>
  <c r="F20" i="10"/>
  <c r="D21" i="10"/>
  <c r="E21" i="10"/>
  <c r="F21" i="10"/>
  <c r="D22" i="10"/>
  <c r="E22" i="10"/>
  <c r="F22" i="10"/>
  <c r="D23" i="10"/>
  <c r="E23" i="10"/>
  <c r="F23" i="10"/>
  <c r="D24" i="10"/>
  <c r="E24" i="10"/>
  <c r="F24" i="10"/>
  <c r="D25" i="10"/>
  <c r="E25" i="10"/>
  <c r="F25" i="10"/>
  <c r="D26" i="10"/>
  <c r="E26" i="10"/>
  <c r="F26" i="10"/>
  <c r="D27" i="10"/>
  <c r="E27" i="10"/>
  <c r="F27" i="10"/>
  <c r="D28" i="10"/>
  <c r="E28" i="10"/>
  <c r="F28" i="10"/>
  <c r="D29" i="10"/>
  <c r="E29" i="10"/>
  <c r="F29" i="10"/>
  <c r="D30" i="10"/>
  <c r="E30" i="10"/>
  <c r="F30" i="10"/>
  <c r="D31" i="10"/>
  <c r="E31" i="10"/>
  <c r="F31" i="10"/>
  <c r="D32" i="10"/>
  <c r="E32" i="10"/>
  <c r="F32" i="10"/>
  <c r="D33" i="10"/>
  <c r="E33" i="10"/>
  <c r="F33" i="10"/>
  <c r="D34" i="10"/>
  <c r="E34" i="10"/>
  <c r="F34" i="10"/>
  <c r="D35" i="10"/>
  <c r="E35" i="10"/>
  <c r="F35" i="10"/>
  <c r="D36" i="10"/>
  <c r="E36" i="10"/>
  <c r="F36" i="10"/>
  <c r="D37" i="10"/>
  <c r="E37" i="10"/>
  <c r="F37" i="10"/>
  <c r="D38" i="10"/>
  <c r="E38" i="10"/>
  <c r="F38" i="10"/>
  <c r="D39" i="10"/>
  <c r="E39" i="10"/>
  <c r="F39" i="10"/>
  <c r="D40" i="10"/>
  <c r="E40" i="10"/>
  <c r="F40" i="10"/>
  <c r="D41" i="10"/>
  <c r="E41" i="10"/>
  <c r="F41" i="10"/>
  <c r="D42" i="10"/>
  <c r="E42" i="10"/>
  <c r="F42" i="10"/>
  <c r="D43" i="10"/>
  <c r="E43" i="10"/>
  <c r="F43" i="10"/>
  <c r="D44" i="10"/>
  <c r="E44" i="10"/>
  <c r="F44" i="10"/>
  <c r="C1" i="48"/>
  <c r="E127" i="39" l="1"/>
  <c r="C128" i="39"/>
  <c r="D51" i="38" l="1"/>
  <c r="F44" i="38"/>
  <c r="D44" i="38"/>
  <c r="D11" i="46" l="1"/>
  <c r="D7" i="46"/>
  <c r="D6" i="46"/>
  <c r="D5" i="46"/>
  <c r="H5" i="46"/>
  <c r="E5" i="46"/>
  <c r="F11" i="46"/>
  <c r="G11" i="46"/>
  <c r="H11" i="46"/>
  <c r="F12" i="46"/>
  <c r="G12" i="46"/>
  <c r="H12" i="46"/>
  <c r="F13" i="46"/>
  <c r="G13" i="46"/>
  <c r="H13" i="46"/>
  <c r="E12" i="46"/>
  <c r="E13" i="46"/>
  <c r="E11" i="46"/>
  <c r="F5" i="46"/>
  <c r="G5" i="46"/>
  <c r="F6" i="46"/>
  <c r="G6" i="46"/>
  <c r="H6" i="46"/>
  <c r="F7" i="46"/>
  <c r="G7" i="46"/>
  <c r="H7" i="46"/>
  <c r="E6" i="46"/>
  <c r="E7" i="46"/>
  <c r="D12" i="46"/>
  <c r="D13" i="46"/>
  <c r="H38" i="46"/>
  <c r="H37" i="46"/>
  <c r="H60" i="46"/>
  <c r="H59" i="46"/>
  <c r="H58" i="46"/>
  <c r="H39" i="46"/>
  <c r="H16" i="46" l="1"/>
  <c r="H17" i="46"/>
  <c r="H18" i="46"/>
  <c r="C66" i="29" l="1"/>
  <c r="D66" i="29"/>
  <c r="E66" i="29"/>
  <c r="F66" i="29"/>
  <c r="G66" i="29"/>
  <c r="H66" i="29"/>
  <c r="I66" i="29"/>
  <c r="J66" i="29"/>
  <c r="K66" i="29"/>
  <c r="L66" i="29"/>
  <c r="M66" i="29"/>
  <c r="N66" i="29"/>
  <c r="O66" i="29"/>
  <c r="P66" i="29"/>
  <c r="Q66" i="29"/>
  <c r="R66" i="29"/>
  <c r="S66" i="29"/>
  <c r="T66" i="29"/>
  <c r="U66" i="29"/>
  <c r="V66" i="29"/>
  <c r="C67" i="29"/>
  <c r="D67" i="29"/>
  <c r="E67" i="29"/>
  <c r="F67" i="29"/>
  <c r="G67" i="29"/>
  <c r="H67" i="29"/>
  <c r="I67" i="29"/>
  <c r="J67" i="29"/>
  <c r="K67" i="29"/>
  <c r="L67" i="29"/>
  <c r="M67" i="29"/>
  <c r="N67" i="29"/>
  <c r="O67" i="29"/>
  <c r="P67" i="29"/>
  <c r="Q67" i="29"/>
  <c r="R67" i="29"/>
  <c r="S67" i="29"/>
  <c r="T67" i="29"/>
  <c r="U67" i="29"/>
  <c r="V67" i="29"/>
  <c r="K44" i="38" l="1"/>
  <c r="K55" i="38" s="1"/>
  <c r="L44" i="38"/>
  <c r="L55" i="38" s="1"/>
  <c r="M44" i="38"/>
  <c r="M55" i="38" s="1"/>
  <c r="K45" i="38"/>
  <c r="K56" i="38" s="1"/>
  <c r="L45" i="38"/>
  <c r="L56" i="38" s="1"/>
  <c r="M45" i="38"/>
  <c r="M56" i="38" s="1"/>
  <c r="K46" i="38"/>
  <c r="K57" i="38" s="1"/>
  <c r="L46" i="38"/>
  <c r="L57" i="38" s="1"/>
  <c r="M46" i="38"/>
  <c r="M57" i="38" s="1"/>
  <c r="K47" i="38"/>
  <c r="K58" i="38" s="1"/>
  <c r="L47" i="38"/>
  <c r="L58" i="38" s="1"/>
  <c r="M47" i="38"/>
  <c r="M58" i="38" s="1"/>
  <c r="K48" i="38"/>
  <c r="K59" i="38" s="1"/>
  <c r="L48" i="38"/>
  <c r="L59" i="38" s="1"/>
  <c r="M48" i="38"/>
  <c r="M59" i="38" s="1"/>
  <c r="K49" i="38"/>
  <c r="K60" i="38" s="1"/>
  <c r="L49" i="38"/>
  <c r="L60" i="38" s="1"/>
  <c r="M49" i="38"/>
  <c r="M60" i="38" s="1"/>
  <c r="K50" i="38"/>
  <c r="K61" i="38" s="1"/>
  <c r="L50" i="38"/>
  <c r="L61" i="38" s="1"/>
  <c r="M50" i="38"/>
  <c r="M61" i="38" s="1"/>
  <c r="K51" i="38"/>
  <c r="K62" i="38" s="1"/>
  <c r="L51" i="38"/>
  <c r="L62" i="38" s="1"/>
  <c r="M51" i="38"/>
  <c r="M62" i="38" s="1"/>
  <c r="J45" i="38"/>
  <c r="J56" i="38" s="1"/>
  <c r="J46" i="38"/>
  <c r="J57" i="38" s="1"/>
  <c r="J47" i="38"/>
  <c r="J58" i="38" s="1"/>
  <c r="J48" i="38"/>
  <c r="J59" i="38" s="1"/>
  <c r="J49" i="38"/>
  <c r="J60" i="38" s="1"/>
  <c r="J50" i="38"/>
  <c r="J61" i="38" s="1"/>
  <c r="J51" i="38"/>
  <c r="J62" i="38" s="1"/>
  <c r="J44" i="38"/>
  <c r="J55" i="38" s="1"/>
  <c r="F45" i="38"/>
  <c r="F56" i="38" s="1"/>
  <c r="G45" i="38"/>
  <c r="G56" i="38" s="1"/>
  <c r="H45" i="38"/>
  <c r="H56" i="38" s="1"/>
  <c r="I45" i="38"/>
  <c r="I56" i="38" s="1"/>
  <c r="F46" i="38"/>
  <c r="F57" i="38" s="1"/>
  <c r="G46" i="38"/>
  <c r="G57" i="38" s="1"/>
  <c r="H46" i="38"/>
  <c r="H57" i="38" s="1"/>
  <c r="I46" i="38"/>
  <c r="I57" i="38" s="1"/>
  <c r="F47" i="38"/>
  <c r="F58" i="38" s="1"/>
  <c r="G47" i="38"/>
  <c r="G58" i="38" s="1"/>
  <c r="H47" i="38"/>
  <c r="H58" i="38" s="1"/>
  <c r="I47" i="38"/>
  <c r="I58" i="38" s="1"/>
  <c r="F48" i="38"/>
  <c r="F59" i="38" s="1"/>
  <c r="G48" i="38"/>
  <c r="G59" i="38" s="1"/>
  <c r="H48" i="38"/>
  <c r="H59" i="38" s="1"/>
  <c r="I48" i="38"/>
  <c r="I59" i="38" s="1"/>
  <c r="F49" i="38"/>
  <c r="F60" i="38" s="1"/>
  <c r="G49" i="38"/>
  <c r="G60" i="38" s="1"/>
  <c r="H49" i="38"/>
  <c r="H60" i="38" s="1"/>
  <c r="I49" i="38"/>
  <c r="I60" i="38" s="1"/>
  <c r="F50" i="38"/>
  <c r="F61" i="38" s="1"/>
  <c r="G50" i="38"/>
  <c r="G61" i="38" s="1"/>
  <c r="H50" i="38"/>
  <c r="H61" i="38" s="1"/>
  <c r="I50" i="38"/>
  <c r="I61" i="38" s="1"/>
  <c r="F51" i="38"/>
  <c r="F62" i="38" s="1"/>
  <c r="G51" i="38"/>
  <c r="G62" i="38" s="1"/>
  <c r="H51" i="38"/>
  <c r="H62" i="38" s="1"/>
  <c r="I51" i="38"/>
  <c r="I62" i="38" s="1"/>
  <c r="G44" i="38"/>
  <c r="G55" i="38" s="1"/>
  <c r="H44" i="38"/>
  <c r="H55" i="38" s="1"/>
  <c r="I44" i="38"/>
  <c r="I55" i="38" s="1"/>
  <c r="F55" i="38"/>
  <c r="E44" i="38"/>
  <c r="D282" i="29"/>
  <c r="E282" i="29"/>
  <c r="F282" i="29"/>
  <c r="C282" i="29"/>
  <c r="D273" i="29"/>
  <c r="E273" i="29"/>
  <c r="F273" i="29"/>
  <c r="C273" i="29"/>
  <c r="D262" i="29"/>
  <c r="E262" i="29"/>
  <c r="F262" i="29"/>
  <c r="C262" i="29"/>
  <c r="D253" i="29"/>
  <c r="E253" i="29"/>
  <c r="F253" i="29"/>
  <c r="C253" i="29"/>
  <c r="D242" i="29"/>
  <c r="E242" i="29"/>
  <c r="F242" i="29"/>
  <c r="C242" i="29"/>
  <c r="E233" i="29"/>
  <c r="F233" i="29"/>
  <c r="D233" i="29"/>
  <c r="C233" i="29"/>
  <c r="G65" i="38" l="1"/>
  <c r="F65" i="38"/>
  <c r="E55" i="38"/>
  <c r="P44" i="38"/>
  <c r="C44" i="38" s="1"/>
  <c r="C55" i="38" s="1"/>
  <c r="H65" i="38"/>
  <c r="J65" i="38"/>
  <c r="I65" i="38"/>
  <c r="R313" i="29" l="1"/>
  <c r="S313" i="29"/>
  <c r="T313" i="29"/>
  <c r="U313" i="29"/>
  <c r="V313" i="29"/>
  <c r="R297" i="29"/>
  <c r="S297" i="29"/>
  <c r="T297" i="29"/>
  <c r="U297" i="29"/>
  <c r="V297" i="29"/>
  <c r="C253" i="39" l="1"/>
  <c r="R312" i="29"/>
  <c r="S312" i="29"/>
  <c r="T312" i="29"/>
  <c r="U312" i="29"/>
  <c r="V312" i="29"/>
  <c r="R296" i="29"/>
  <c r="S296" i="29"/>
  <c r="T296" i="29"/>
  <c r="U296" i="29"/>
  <c r="V296" i="29"/>
  <c r="D111" i="29"/>
  <c r="G127" i="29"/>
  <c r="F127" i="29"/>
  <c r="E127" i="29"/>
  <c r="D127" i="29"/>
  <c r="C127" i="29"/>
  <c r="E98" i="44" l="1"/>
  <c r="D98" i="44"/>
  <c r="F98" i="44"/>
  <c r="G98" i="44"/>
  <c r="H98" i="44"/>
  <c r="E104" i="44"/>
  <c r="E110" i="44" l="1"/>
  <c r="C128" i="29"/>
  <c r="D99" i="44" l="1"/>
  <c r="C111" i="39" l="1"/>
  <c r="D43" i="44" s="1"/>
  <c r="D128" i="29"/>
  <c r="H8" i="39"/>
  <c r="V302" i="39"/>
  <c r="U302" i="39"/>
  <c r="T302" i="39"/>
  <c r="S302" i="39"/>
  <c r="R302" i="39"/>
  <c r="V293" i="39"/>
  <c r="U293" i="39"/>
  <c r="T293" i="39"/>
  <c r="S293" i="39"/>
  <c r="R293" i="39"/>
  <c r="V282" i="39"/>
  <c r="U282" i="39"/>
  <c r="T282" i="39"/>
  <c r="S282" i="39"/>
  <c r="R282" i="39"/>
  <c r="Q282" i="39"/>
  <c r="P282" i="39"/>
  <c r="O282" i="39"/>
  <c r="N282" i="39"/>
  <c r="M282" i="39"/>
  <c r="L282" i="39"/>
  <c r="K282" i="39"/>
  <c r="J282" i="39"/>
  <c r="I282" i="39"/>
  <c r="H282" i="39"/>
  <c r="G282" i="39"/>
  <c r="F282" i="39"/>
  <c r="E282" i="39"/>
  <c r="D282" i="39"/>
  <c r="C282" i="39"/>
  <c r="V273" i="39"/>
  <c r="U273" i="39"/>
  <c r="T273" i="39"/>
  <c r="S273" i="39"/>
  <c r="R273" i="39"/>
  <c r="Q273" i="39"/>
  <c r="P273" i="39"/>
  <c r="O273" i="39"/>
  <c r="N273" i="39"/>
  <c r="M273" i="39"/>
  <c r="L273" i="39"/>
  <c r="K273" i="39"/>
  <c r="J273" i="39"/>
  <c r="I273" i="39"/>
  <c r="H273" i="39"/>
  <c r="G273" i="39"/>
  <c r="F273" i="39"/>
  <c r="E273" i="39"/>
  <c r="D273" i="39"/>
  <c r="C273" i="39"/>
  <c r="V262" i="39"/>
  <c r="U262" i="39"/>
  <c r="T262" i="39"/>
  <c r="S262" i="39"/>
  <c r="R262" i="39"/>
  <c r="Q262" i="39"/>
  <c r="P262" i="39"/>
  <c r="O262" i="39"/>
  <c r="N262" i="39"/>
  <c r="M262" i="39"/>
  <c r="L262" i="39"/>
  <c r="K262" i="39"/>
  <c r="J262" i="39"/>
  <c r="I262" i="39"/>
  <c r="H262" i="39"/>
  <c r="G262" i="39"/>
  <c r="F262" i="39"/>
  <c r="E262" i="39"/>
  <c r="D262" i="39"/>
  <c r="C262" i="39"/>
  <c r="V253" i="39"/>
  <c r="U253" i="39"/>
  <c r="T253" i="39"/>
  <c r="S253" i="39"/>
  <c r="R253" i="39"/>
  <c r="Q253" i="39"/>
  <c r="P253" i="39"/>
  <c r="O253" i="39"/>
  <c r="N253" i="39"/>
  <c r="M253" i="39"/>
  <c r="L253" i="39"/>
  <c r="K253" i="39"/>
  <c r="J253" i="39"/>
  <c r="I253" i="39"/>
  <c r="H253" i="39"/>
  <c r="G253" i="39"/>
  <c r="F253" i="39"/>
  <c r="E253" i="39"/>
  <c r="D253" i="39"/>
  <c r="V242" i="39"/>
  <c r="U242" i="39"/>
  <c r="T242" i="39"/>
  <c r="S242" i="39"/>
  <c r="R242" i="39"/>
  <c r="Q242" i="39"/>
  <c r="P242" i="39"/>
  <c r="O242" i="39"/>
  <c r="N242" i="39"/>
  <c r="M242" i="39"/>
  <c r="L242" i="39"/>
  <c r="K242" i="39"/>
  <c r="J242" i="39"/>
  <c r="I242" i="39"/>
  <c r="H242" i="39"/>
  <c r="G242" i="39"/>
  <c r="F242" i="39"/>
  <c r="E242" i="39"/>
  <c r="D242" i="39"/>
  <c r="C242" i="39"/>
  <c r="V233" i="39"/>
  <c r="U233" i="39"/>
  <c r="T233" i="39"/>
  <c r="S233" i="39"/>
  <c r="R233" i="39"/>
  <c r="Q233" i="39"/>
  <c r="P233" i="39"/>
  <c r="O233" i="39"/>
  <c r="N233" i="39"/>
  <c r="M233" i="39"/>
  <c r="L233" i="39"/>
  <c r="K233" i="39"/>
  <c r="J233" i="39"/>
  <c r="I233" i="39"/>
  <c r="H233" i="39"/>
  <c r="G233" i="39"/>
  <c r="F233" i="39"/>
  <c r="E233" i="39"/>
  <c r="D233" i="39"/>
  <c r="C233" i="39"/>
  <c r="C138" i="39"/>
  <c r="V128" i="39"/>
  <c r="U128" i="39"/>
  <c r="T128" i="39"/>
  <c r="U38" i="44" s="1"/>
  <c r="S128" i="39"/>
  <c r="R128" i="39"/>
  <c r="Q128" i="39"/>
  <c r="R38" i="44" s="1"/>
  <c r="P128" i="39"/>
  <c r="Q38" i="44" s="1"/>
  <c r="O128" i="39"/>
  <c r="P38" i="44" s="1"/>
  <c r="N128" i="39"/>
  <c r="O38" i="44" s="1"/>
  <c r="M128" i="39"/>
  <c r="N38" i="44" s="1"/>
  <c r="L128" i="39"/>
  <c r="M38" i="44" s="1"/>
  <c r="K128" i="39"/>
  <c r="L38" i="44" s="1"/>
  <c r="J128" i="39"/>
  <c r="K38" i="44" s="1"/>
  <c r="I128" i="39"/>
  <c r="J38" i="44" s="1"/>
  <c r="H128" i="39"/>
  <c r="I38" i="44" s="1"/>
  <c r="G128" i="39"/>
  <c r="H38" i="44" s="1"/>
  <c r="F128" i="39"/>
  <c r="G38" i="44" s="1"/>
  <c r="E128" i="39"/>
  <c r="F38" i="44" s="1"/>
  <c r="D128" i="39"/>
  <c r="E38" i="44" s="1"/>
  <c r="D38" i="44"/>
  <c r="V127" i="39"/>
  <c r="W37" i="44" s="1"/>
  <c r="U127" i="39"/>
  <c r="V37" i="44" s="1"/>
  <c r="T127" i="39"/>
  <c r="U37" i="44" s="1"/>
  <c r="S127" i="39"/>
  <c r="T37" i="44" s="1"/>
  <c r="R127" i="39"/>
  <c r="S37" i="44" s="1"/>
  <c r="Q127" i="39"/>
  <c r="R37" i="44" s="1"/>
  <c r="P127" i="39"/>
  <c r="Q37" i="44" s="1"/>
  <c r="O127" i="39"/>
  <c r="P37" i="44" s="1"/>
  <c r="N127" i="39"/>
  <c r="O37" i="44" s="1"/>
  <c r="M127" i="39"/>
  <c r="N37" i="44" s="1"/>
  <c r="L127" i="39"/>
  <c r="M37" i="44" s="1"/>
  <c r="K127" i="39"/>
  <c r="L37" i="44" s="1"/>
  <c r="J127" i="39"/>
  <c r="K37" i="44" s="1"/>
  <c r="I127" i="39"/>
  <c r="J37" i="44" s="1"/>
  <c r="H127" i="39"/>
  <c r="I37" i="44" s="1"/>
  <c r="G127" i="39"/>
  <c r="H37" i="44" s="1"/>
  <c r="F127" i="39"/>
  <c r="G37" i="44" s="1"/>
  <c r="F37" i="44"/>
  <c r="D127" i="39"/>
  <c r="E37" i="44" s="1"/>
  <c r="C127" i="39"/>
  <c r="D37" i="44" s="1"/>
  <c r="V112" i="39"/>
  <c r="U112" i="39"/>
  <c r="T112" i="39"/>
  <c r="S112" i="39"/>
  <c r="R112" i="39"/>
  <c r="V111" i="39"/>
  <c r="W43" i="44" s="1"/>
  <c r="U111" i="39"/>
  <c r="V43" i="44" s="1"/>
  <c r="T111" i="39"/>
  <c r="U43" i="44" s="1"/>
  <c r="S111" i="39"/>
  <c r="T43" i="44" s="1"/>
  <c r="R111" i="39"/>
  <c r="S43" i="44" s="1"/>
  <c r="Q111" i="39"/>
  <c r="R43" i="44" s="1"/>
  <c r="P111" i="39"/>
  <c r="Q43" i="44" s="1"/>
  <c r="O111" i="39"/>
  <c r="P43" i="44" s="1"/>
  <c r="N111" i="39"/>
  <c r="O43" i="44" s="1"/>
  <c r="M111" i="39"/>
  <c r="N43" i="44" s="1"/>
  <c r="L111" i="39"/>
  <c r="M43" i="44" s="1"/>
  <c r="K111" i="39"/>
  <c r="L43" i="44" s="1"/>
  <c r="J111" i="39"/>
  <c r="K43" i="44" s="1"/>
  <c r="I111" i="39"/>
  <c r="J43" i="44" s="1"/>
  <c r="H111" i="39"/>
  <c r="I43" i="44" s="1"/>
  <c r="G111" i="39"/>
  <c r="H43" i="44" s="1"/>
  <c r="F111" i="39"/>
  <c r="G43" i="44" s="1"/>
  <c r="E111" i="39"/>
  <c r="F43" i="44" s="1"/>
  <c r="D111" i="39"/>
  <c r="E43" i="44" s="1"/>
  <c r="V89" i="39"/>
  <c r="U89" i="39"/>
  <c r="T89" i="39"/>
  <c r="S89" i="39"/>
  <c r="R89" i="39"/>
  <c r="Q89" i="39"/>
  <c r="P89" i="39"/>
  <c r="O89" i="39"/>
  <c r="N89" i="39"/>
  <c r="M89" i="39"/>
  <c r="L89" i="39"/>
  <c r="K89" i="39"/>
  <c r="J89" i="39"/>
  <c r="I89" i="39"/>
  <c r="H89" i="39"/>
  <c r="G89" i="39"/>
  <c r="F89" i="39"/>
  <c r="E89" i="39"/>
  <c r="D89" i="39"/>
  <c r="C89" i="39"/>
  <c r="V88" i="39"/>
  <c r="U88" i="39"/>
  <c r="T88" i="39"/>
  <c r="S88" i="39"/>
  <c r="R88" i="39"/>
  <c r="Q88" i="39"/>
  <c r="P88" i="39"/>
  <c r="O88" i="39"/>
  <c r="N88" i="39"/>
  <c r="M88" i="39"/>
  <c r="L88" i="39"/>
  <c r="K88" i="39"/>
  <c r="J88" i="39"/>
  <c r="I88" i="39"/>
  <c r="H88" i="39"/>
  <c r="G88" i="39"/>
  <c r="F88" i="39"/>
  <c r="E88" i="39"/>
  <c r="D88" i="39"/>
  <c r="C88" i="39"/>
  <c r="V87" i="39"/>
  <c r="U87" i="39"/>
  <c r="U171" i="39" s="1"/>
  <c r="T87" i="39"/>
  <c r="S87" i="39"/>
  <c r="R87" i="39"/>
  <c r="Q87" i="39"/>
  <c r="P87" i="39"/>
  <c r="O87" i="39"/>
  <c r="N87" i="39"/>
  <c r="M87" i="39"/>
  <c r="L87" i="39"/>
  <c r="K87" i="39"/>
  <c r="J87" i="39"/>
  <c r="I87" i="39"/>
  <c r="H87" i="39"/>
  <c r="G87" i="39"/>
  <c r="F87" i="39"/>
  <c r="E87" i="39"/>
  <c r="E171" i="39" s="1"/>
  <c r="D87" i="39"/>
  <c r="C87" i="39"/>
  <c r="V86" i="39"/>
  <c r="U86" i="39"/>
  <c r="T86" i="39"/>
  <c r="S86" i="39"/>
  <c r="R86" i="39"/>
  <c r="Q86" i="39"/>
  <c r="P86" i="39"/>
  <c r="O86" i="39"/>
  <c r="N86" i="39"/>
  <c r="M86" i="39"/>
  <c r="L86" i="39"/>
  <c r="K86" i="39"/>
  <c r="J86" i="39"/>
  <c r="I86" i="39"/>
  <c r="H86" i="39"/>
  <c r="G86" i="39"/>
  <c r="F86" i="39"/>
  <c r="E86" i="39"/>
  <c r="D86" i="39"/>
  <c r="C86" i="39"/>
  <c r="V85" i="39"/>
  <c r="U85" i="39"/>
  <c r="U280" i="39" s="1"/>
  <c r="T85" i="39"/>
  <c r="S85" i="39"/>
  <c r="S271" i="39" s="1"/>
  <c r="R85" i="39"/>
  <c r="R271" i="39" s="1"/>
  <c r="Q85" i="39"/>
  <c r="Q280" i="39" s="1"/>
  <c r="P85" i="39"/>
  <c r="P271" i="39" s="1"/>
  <c r="O85" i="39"/>
  <c r="O280" i="39" s="1"/>
  <c r="N85" i="39"/>
  <c r="N280" i="39" s="1"/>
  <c r="M85" i="39"/>
  <c r="M271" i="39" s="1"/>
  <c r="L85" i="39"/>
  <c r="L280" i="39" s="1"/>
  <c r="K85" i="39"/>
  <c r="K280" i="39" s="1"/>
  <c r="J85" i="39"/>
  <c r="J280" i="39" s="1"/>
  <c r="I85" i="39"/>
  <c r="H85" i="39"/>
  <c r="G85" i="39"/>
  <c r="F85" i="39"/>
  <c r="F280" i="39" s="1"/>
  <c r="E85" i="39"/>
  <c r="E271" i="39" s="1"/>
  <c r="D85" i="39"/>
  <c r="D271" i="39" s="1"/>
  <c r="C85" i="39"/>
  <c r="C271" i="39" s="1"/>
  <c r="V84" i="39"/>
  <c r="U84" i="39"/>
  <c r="T84" i="39"/>
  <c r="S84" i="39"/>
  <c r="R84" i="39"/>
  <c r="Q84" i="39"/>
  <c r="P84" i="39"/>
  <c r="O84" i="39"/>
  <c r="N84" i="39"/>
  <c r="M84" i="39"/>
  <c r="L84" i="39"/>
  <c r="K84" i="39"/>
  <c r="J84" i="39"/>
  <c r="I84" i="39"/>
  <c r="H84" i="39"/>
  <c r="G84" i="39"/>
  <c r="F84" i="39"/>
  <c r="E84" i="39"/>
  <c r="D84" i="39"/>
  <c r="C84" i="39"/>
  <c r="B82" i="39"/>
  <c r="V80" i="39"/>
  <c r="U80" i="39"/>
  <c r="T80" i="39"/>
  <c r="S80" i="39"/>
  <c r="R80" i="39"/>
  <c r="Q80" i="39"/>
  <c r="P80" i="39"/>
  <c r="O80" i="39"/>
  <c r="N80" i="39"/>
  <c r="M80" i="39"/>
  <c r="L80" i="39"/>
  <c r="K80" i="39"/>
  <c r="J80" i="39"/>
  <c r="I80" i="39"/>
  <c r="H80" i="39"/>
  <c r="G80" i="39"/>
  <c r="F80" i="39"/>
  <c r="E80" i="39"/>
  <c r="D80" i="39"/>
  <c r="C80" i="39"/>
  <c r="V79" i="39"/>
  <c r="U79" i="39"/>
  <c r="T79" i="39"/>
  <c r="S79" i="39"/>
  <c r="R79" i="39"/>
  <c r="Q79" i="39"/>
  <c r="P79" i="39"/>
  <c r="O79" i="39"/>
  <c r="N79" i="39"/>
  <c r="M79" i="39"/>
  <c r="L79" i="39"/>
  <c r="K79" i="39"/>
  <c r="J79" i="39"/>
  <c r="I79" i="39"/>
  <c r="H79" i="39"/>
  <c r="G79" i="39"/>
  <c r="F79" i="39"/>
  <c r="E79" i="39"/>
  <c r="D79" i="39"/>
  <c r="C79" i="39"/>
  <c r="V78" i="39"/>
  <c r="U78" i="39"/>
  <c r="T78" i="39"/>
  <c r="S78" i="39"/>
  <c r="R78" i="39"/>
  <c r="Q78" i="39"/>
  <c r="P78" i="39"/>
  <c r="O78" i="39"/>
  <c r="N78" i="39"/>
  <c r="M78" i="39"/>
  <c r="L78" i="39"/>
  <c r="K78" i="39"/>
  <c r="J78" i="39"/>
  <c r="I78" i="39"/>
  <c r="H78" i="39"/>
  <c r="G78" i="39"/>
  <c r="F78" i="39"/>
  <c r="E78" i="39"/>
  <c r="D78" i="39"/>
  <c r="C78" i="39"/>
  <c r="V77" i="39"/>
  <c r="U77" i="39"/>
  <c r="T77" i="39"/>
  <c r="S77" i="39"/>
  <c r="R77" i="39"/>
  <c r="Q77" i="39"/>
  <c r="P77" i="39"/>
  <c r="O77" i="39"/>
  <c r="N77" i="39"/>
  <c r="M77" i="39"/>
  <c r="L77" i="39"/>
  <c r="K77" i="39"/>
  <c r="J77" i="39"/>
  <c r="I77" i="39"/>
  <c r="H77" i="39"/>
  <c r="G77" i="39"/>
  <c r="F77" i="39"/>
  <c r="E77" i="39"/>
  <c r="D77" i="39"/>
  <c r="C77" i="39"/>
  <c r="V76" i="39"/>
  <c r="V251" i="39" s="1"/>
  <c r="U76" i="39"/>
  <c r="T76" i="39"/>
  <c r="S76" i="39"/>
  <c r="S251" i="39" s="1"/>
  <c r="R76" i="39"/>
  <c r="R260" i="39" s="1"/>
  <c r="Q76" i="39"/>
  <c r="Q251" i="39" s="1"/>
  <c r="P76" i="39"/>
  <c r="P251" i="39" s="1"/>
  <c r="O76" i="39"/>
  <c r="O251" i="39" s="1"/>
  <c r="N76" i="39"/>
  <c r="N251" i="39" s="1"/>
  <c r="M76" i="39"/>
  <c r="M260" i="39" s="1"/>
  <c r="L76" i="39"/>
  <c r="L260" i="39" s="1"/>
  <c r="K76" i="39"/>
  <c r="K260" i="39" s="1"/>
  <c r="J76" i="39"/>
  <c r="J260" i="39" s="1"/>
  <c r="I76" i="39"/>
  <c r="H76" i="39"/>
  <c r="G76" i="39"/>
  <c r="G260" i="39" s="1"/>
  <c r="F76" i="39"/>
  <c r="F260" i="39" s="1"/>
  <c r="E76" i="39"/>
  <c r="D76" i="39"/>
  <c r="D251" i="39" s="1"/>
  <c r="C76" i="39"/>
  <c r="C260" i="39" s="1"/>
  <c r="V75" i="39"/>
  <c r="U75" i="39"/>
  <c r="T75" i="39"/>
  <c r="S75" i="39"/>
  <c r="R75" i="39"/>
  <c r="Q75" i="39"/>
  <c r="P75" i="39"/>
  <c r="O75" i="39"/>
  <c r="N75" i="39"/>
  <c r="M75" i="39"/>
  <c r="L75" i="39"/>
  <c r="K75" i="39"/>
  <c r="J75" i="39"/>
  <c r="I75" i="39"/>
  <c r="H75" i="39"/>
  <c r="G75" i="39"/>
  <c r="F75" i="39"/>
  <c r="E75" i="39"/>
  <c r="D75" i="39"/>
  <c r="C75" i="39"/>
  <c r="B73" i="39"/>
  <c r="V71" i="39"/>
  <c r="U71" i="39"/>
  <c r="T71" i="39"/>
  <c r="S71" i="39"/>
  <c r="R71" i="39"/>
  <c r="Q71" i="39"/>
  <c r="P71" i="39"/>
  <c r="O71" i="39"/>
  <c r="N71" i="39"/>
  <c r="M71" i="39"/>
  <c r="L71" i="39"/>
  <c r="K71" i="39"/>
  <c r="J71" i="39"/>
  <c r="I71" i="39"/>
  <c r="H71" i="39"/>
  <c r="G71" i="39"/>
  <c r="F71" i="39"/>
  <c r="E71" i="39"/>
  <c r="D71" i="39"/>
  <c r="C71" i="39"/>
  <c r="V70" i="39"/>
  <c r="U70" i="39"/>
  <c r="T70" i="39"/>
  <c r="S70" i="39"/>
  <c r="R70" i="39"/>
  <c r="Q70" i="39"/>
  <c r="P70" i="39"/>
  <c r="O70" i="39"/>
  <c r="N70" i="39"/>
  <c r="M70" i="39"/>
  <c r="L70" i="39"/>
  <c r="K70" i="39"/>
  <c r="J70" i="39"/>
  <c r="I70" i="39"/>
  <c r="H70" i="39"/>
  <c r="G70" i="39"/>
  <c r="F70" i="39"/>
  <c r="E70" i="39"/>
  <c r="D70" i="39"/>
  <c r="C70" i="39"/>
  <c r="V69" i="39"/>
  <c r="U69" i="39"/>
  <c r="T69" i="39"/>
  <c r="S69" i="39"/>
  <c r="R69" i="39"/>
  <c r="Q69" i="39"/>
  <c r="P69" i="39"/>
  <c r="O69" i="39"/>
  <c r="N69" i="39"/>
  <c r="M69" i="39"/>
  <c r="L69" i="39"/>
  <c r="K69" i="39"/>
  <c r="J69" i="39"/>
  <c r="I69" i="39"/>
  <c r="H69" i="39"/>
  <c r="G69" i="39"/>
  <c r="F69" i="39"/>
  <c r="E69" i="39"/>
  <c r="D69" i="39"/>
  <c r="C69" i="39"/>
  <c r="V68" i="39"/>
  <c r="U68" i="39"/>
  <c r="T68" i="39"/>
  <c r="S68" i="39"/>
  <c r="R68" i="39"/>
  <c r="Q68" i="39"/>
  <c r="P68" i="39"/>
  <c r="O68" i="39"/>
  <c r="N68" i="39"/>
  <c r="M68" i="39"/>
  <c r="L68" i="39"/>
  <c r="K68" i="39"/>
  <c r="J68" i="39"/>
  <c r="I68" i="39"/>
  <c r="H68" i="39"/>
  <c r="G68" i="39"/>
  <c r="F68" i="39"/>
  <c r="E68" i="39"/>
  <c r="D68" i="39"/>
  <c r="C68" i="39"/>
  <c r="V67" i="39"/>
  <c r="U67" i="39"/>
  <c r="T67" i="39"/>
  <c r="T240" i="39" s="1"/>
  <c r="S67" i="39"/>
  <c r="S240" i="39" s="1"/>
  <c r="R67" i="39"/>
  <c r="R240" i="39" s="1"/>
  <c r="Q67" i="39"/>
  <c r="Q231" i="39" s="1"/>
  <c r="P67" i="39"/>
  <c r="P240" i="39" s="1"/>
  <c r="O67" i="39"/>
  <c r="O240" i="39" s="1"/>
  <c r="N67" i="39"/>
  <c r="N231" i="39" s="1"/>
  <c r="M67" i="39"/>
  <c r="M231" i="39" s="1"/>
  <c r="L67" i="39"/>
  <c r="L231" i="39" s="1"/>
  <c r="K67" i="39"/>
  <c r="K240" i="39" s="1"/>
  <c r="J67" i="39"/>
  <c r="I67" i="39"/>
  <c r="H67" i="39"/>
  <c r="H240" i="39" s="1"/>
  <c r="G67" i="39"/>
  <c r="G240" i="39" s="1"/>
  <c r="F67" i="39"/>
  <c r="F240" i="39" s="1"/>
  <c r="E67" i="39"/>
  <c r="E231" i="39" s="1"/>
  <c r="D67" i="39"/>
  <c r="D231" i="39" s="1"/>
  <c r="C67" i="39"/>
  <c r="C231" i="39" s="1"/>
  <c r="V66" i="39"/>
  <c r="U66" i="39"/>
  <c r="T66" i="39"/>
  <c r="S66" i="39"/>
  <c r="R66" i="39"/>
  <c r="Q66" i="39"/>
  <c r="P66" i="39"/>
  <c r="O66" i="39"/>
  <c r="N66" i="39"/>
  <c r="M66" i="39"/>
  <c r="L66" i="39"/>
  <c r="K66" i="39"/>
  <c r="J66" i="39"/>
  <c r="I66" i="39"/>
  <c r="H66" i="39"/>
  <c r="G66" i="39"/>
  <c r="F66" i="39"/>
  <c r="E66" i="39"/>
  <c r="D66" i="39"/>
  <c r="C66" i="39"/>
  <c r="C91" i="39" s="1"/>
  <c r="B64" i="39"/>
  <c r="L32" i="39"/>
  <c r="K32" i="39"/>
  <c r="J32" i="39"/>
  <c r="I32" i="39"/>
  <c r="H32" i="39"/>
  <c r="G32" i="39"/>
  <c r="F32" i="39"/>
  <c r="E32" i="39"/>
  <c r="D32" i="39"/>
  <c r="C32" i="39"/>
  <c r="A7" i="39"/>
  <c r="N49" i="44" l="1"/>
  <c r="F49" i="44"/>
  <c r="R49" i="44"/>
  <c r="M49" i="44"/>
  <c r="H49" i="44"/>
  <c r="K49" i="44"/>
  <c r="T44" i="44"/>
  <c r="T45" i="44" s="1"/>
  <c r="T46" i="44" s="1"/>
  <c r="P49" i="44"/>
  <c r="W44" i="44"/>
  <c r="W45" i="44" s="1"/>
  <c r="W46" i="44" s="1"/>
  <c r="U44" i="44"/>
  <c r="U50" i="44" s="1"/>
  <c r="O49" i="44"/>
  <c r="V44" i="44"/>
  <c r="V45" i="44" s="1"/>
  <c r="V46" i="44" s="1"/>
  <c r="I49" i="44"/>
  <c r="S44" i="44"/>
  <c r="S45" i="44" s="1"/>
  <c r="S46" i="44" s="1"/>
  <c r="W49" i="44"/>
  <c r="R185" i="39"/>
  <c r="S38" i="44"/>
  <c r="E49" i="44"/>
  <c r="Q49" i="44"/>
  <c r="S205" i="39"/>
  <c r="T38" i="44"/>
  <c r="G49" i="44"/>
  <c r="S49" i="44"/>
  <c r="U195" i="39"/>
  <c r="V38" i="44"/>
  <c r="V205" i="39"/>
  <c r="W38" i="44"/>
  <c r="T49" i="44"/>
  <c r="U49" i="44"/>
  <c r="J49" i="44"/>
  <c r="V49" i="44"/>
  <c r="D49" i="44"/>
  <c r="L49" i="44"/>
  <c r="E99" i="44"/>
  <c r="D171" i="39"/>
  <c r="Q171" i="39"/>
  <c r="S171" i="39"/>
  <c r="L171" i="39"/>
  <c r="R171" i="39"/>
  <c r="H171" i="39"/>
  <c r="F161" i="39"/>
  <c r="L161" i="39"/>
  <c r="I161" i="39"/>
  <c r="U161" i="39"/>
  <c r="F171" i="39"/>
  <c r="U91" i="39"/>
  <c r="Q150" i="39"/>
  <c r="I150" i="39"/>
  <c r="Q152" i="39"/>
  <c r="G170" i="39"/>
  <c r="S170" i="39"/>
  <c r="C151" i="39"/>
  <c r="O151" i="39"/>
  <c r="S152" i="39"/>
  <c r="M172" i="39"/>
  <c r="C161" i="39"/>
  <c r="J170" i="39"/>
  <c r="I171" i="39"/>
  <c r="E151" i="39"/>
  <c r="Q151" i="39"/>
  <c r="E161" i="39"/>
  <c r="Q161" i="39"/>
  <c r="D91" i="39"/>
  <c r="P91" i="39"/>
  <c r="I151" i="39"/>
  <c r="U151" i="39"/>
  <c r="H161" i="39"/>
  <c r="T161" i="39"/>
  <c r="I160" i="39"/>
  <c r="U160" i="39"/>
  <c r="M151" i="39"/>
  <c r="H162" i="39"/>
  <c r="K160" i="39"/>
  <c r="T231" i="39"/>
  <c r="O91" i="39"/>
  <c r="N151" i="39"/>
  <c r="E162" i="39"/>
  <c r="Q162" i="39"/>
  <c r="H170" i="39"/>
  <c r="D172" i="39"/>
  <c r="H151" i="39"/>
  <c r="T151" i="39"/>
  <c r="S161" i="39"/>
  <c r="M280" i="39"/>
  <c r="N240" i="39"/>
  <c r="M240" i="39"/>
  <c r="L151" i="39"/>
  <c r="O231" i="39"/>
  <c r="R113" i="39"/>
  <c r="V150" i="39"/>
  <c r="V170" i="39"/>
  <c r="F172" i="39"/>
  <c r="N171" i="39"/>
  <c r="E280" i="39"/>
  <c r="N150" i="39"/>
  <c r="J152" i="39"/>
  <c r="L170" i="39"/>
  <c r="U172" i="39"/>
  <c r="O170" i="39"/>
  <c r="G171" i="39"/>
  <c r="S162" i="39"/>
  <c r="S195" i="39"/>
  <c r="O260" i="39"/>
  <c r="J151" i="39"/>
  <c r="V151" i="39"/>
  <c r="E160" i="39"/>
  <c r="Q160" i="39"/>
  <c r="R205" i="39"/>
  <c r="Q260" i="39"/>
  <c r="J150" i="39"/>
  <c r="J160" i="39"/>
  <c r="G162" i="39"/>
  <c r="R280" i="39"/>
  <c r="E150" i="39"/>
  <c r="M152" i="39"/>
  <c r="C170" i="39"/>
  <c r="T113" i="39"/>
  <c r="S150" i="39"/>
  <c r="K151" i="39"/>
  <c r="C152" i="39"/>
  <c r="J161" i="39"/>
  <c r="V161" i="39"/>
  <c r="F162" i="39"/>
  <c r="E170" i="39"/>
  <c r="Q170" i="39"/>
  <c r="U205" i="39"/>
  <c r="D240" i="39"/>
  <c r="C251" i="39"/>
  <c r="S260" i="39"/>
  <c r="K161" i="39"/>
  <c r="P231" i="39"/>
  <c r="K150" i="39"/>
  <c r="L160" i="39"/>
  <c r="S91" i="39"/>
  <c r="H91" i="39"/>
  <c r="T91" i="39"/>
  <c r="D150" i="39"/>
  <c r="P150" i="39"/>
  <c r="L152" i="39"/>
  <c r="C160" i="39"/>
  <c r="O160" i="39"/>
  <c r="G161" i="39"/>
  <c r="C162" i="39"/>
  <c r="O162" i="39"/>
  <c r="N170" i="39"/>
  <c r="J172" i="39"/>
  <c r="V172" i="39"/>
  <c r="S113" i="39"/>
  <c r="R152" i="39"/>
  <c r="Q271" i="39"/>
  <c r="I91" i="39"/>
  <c r="R150" i="39"/>
  <c r="N161" i="39"/>
  <c r="V185" i="39"/>
  <c r="K271" i="39"/>
  <c r="G150" i="39"/>
  <c r="G152" i="39"/>
  <c r="F160" i="39"/>
  <c r="R160" i="39"/>
  <c r="R162" i="39"/>
  <c r="R231" i="39"/>
  <c r="E240" i="39"/>
  <c r="C280" i="39"/>
  <c r="M91" i="39"/>
  <c r="F170" i="39"/>
  <c r="R170" i="39"/>
  <c r="V195" i="39"/>
  <c r="S231" i="39"/>
  <c r="L240" i="39"/>
  <c r="N271" i="39"/>
  <c r="D280" i="39"/>
  <c r="M161" i="39"/>
  <c r="J271" i="39"/>
  <c r="O271" i="39"/>
  <c r="S160" i="39"/>
  <c r="F251" i="39"/>
  <c r="D260" i="39"/>
  <c r="V113" i="39"/>
  <c r="Q240" i="39"/>
  <c r="G251" i="39"/>
  <c r="S280" i="39"/>
  <c r="F152" i="39"/>
  <c r="U113" i="39"/>
  <c r="E91" i="39"/>
  <c r="Q91" i="39"/>
  <c r="M150" i="39"/>
  <c r="P161" i="39"/>
  <c r="K170" i="39"/>
  <c r="O171" i="39"/>
  <c r="G172" i="39"/>
  <c r="S172" i="39"/>
  <c r="R251" i="39"/>
  <c r="F151" i="39"/>
  <c r="R151" i="39"/>
  <c r="M160" i="39"/>
  <c r="I162" i="39"/>
  <c r="U162" i="39"/>
  <c r="H172" i="39"/>
  <c r="R172" i="39"/>
  <c r="G231" i="39"/>
  <c r="G91" i="39"/>
  <c r="C150" i="39"/>
  <c r="O150" i="39"/>
  <c r="G151" i="39"/>
  <c r="S151" i="39"/>
  <c r="N160" i="39"/>
  <c r="R161" i="39"/>
  <c r="J162" i="39"/>
  <c r="M170" i="39"/>
  <c r="I172" i="39"/>
  <c r="H231" i="39"/>
  <c r="P260" i="39"/>
  <c r="F271" i="39"/>
  <c r="E152" i="39"/>
  <c r="F150" i="39"/>
  <c r="P170" i="39"/>
  <c r="T171" i="39"/>
  <c r="O172" i="39"/>
  <c r="O161" i="39"/>
  <c r="R195" i="39"/>
  <c r="L271" i="39"/>
  <c r="D162" i="39"/>
  <c r="D152" i="39"/>
  <c r="P172" i="39"/>
  <c r="P162" i="39"/>
  <c r="P152" i="39"/>
  <c r="T195" i="39"/>
  <c r="T185" i="39"/>
  <c r="I240" i="39"/>
  <c r="I231" i="39"/>
  <c r="U240" i="39"/>
  <c r="U231" i="39"/>
  <c r="H251" i="39"/>
  <c r="H260" i="39"/>
  <c r="T251" i="39"/>
  <c r="T260" i="39"/>
  <c r="D161" i="39"/>
  <c r="G271" i="39"/>
  <c r="G280" i="39"/>
  <c r="C171" i="39"/>
  <c r="F91" i="39"/>
  <c r="R91" i="39"/>
  <c r="J231" i="39"/>
  <c r="J240" i="39"/>
  <c r="V240" i="39"/>
  <c r="V231" i="39"/>
  <c r="I260" i="39"/>
  <c r="I251" i="39"/>
  <c r="U260" i="39"/>
  <c r="U251" i="39"/>
  <c r="H271" i="39"/>
  <c r="H280" i="39"/>
  <c r="T271" i="39"/>
  <c r="T280" i="39"/>
  <c r="P171" i="39"/>
  <c r="T162" i="39"/>
  <c r="T205" i="39"/>
  <c r="I280" i="39"/>
  <c r="I271" i="39"/>
  <c r="P160" i="39"/>
  <c r="H152" i="39"/>
  <c r="V260" i="39"/>
  <c r="J91" i="39"/>
  <c r="C100" i="39"/>
  <c r="K91" i="39"/>
  <c r="V280" i="39"/>
  <c r="V271" i="39"/>
  <c r="C98" i="39"/>
  <c r="J251" i="39"/>
  <c r="D160" i="39"/>
  <c r="C108" i="39"/>
  <c r="C99" i="39"/>
  <c r="K251" i="39"/>
  <c r="V91" i="39"/>
  <c r="N152" i="39"/>
  <c r="D170" i="39"/>
  <c r="I152" i="39"/>
  <c r="U152" i="39"/>
  <c r="U150" i="39"/>
  <c r="T150" i="39"/>
  <c r="F231" i="39"/>
  <c r="L251" i="39"/>
  <c r="O152" i="39"/>
  <c r="C102" i="39"/>
  <c r="V160" i="39"/>
  <c r="V152" i="39"/>
  <c r="C240" i="39"/>
  <c r="M251" i="39"/>
  <c r="J171" i="39"/>
  <c r="V171" i="39"/>
  <c r="L91" i="39"/>
  <c r="C103" i="39"/>
  <c r="K152" i="39"/>
  <c r="K162" i="39"/>
  <c r="K172" i="39"/>
  <c r="T160" i="39"/>
  <c r="U271" i="39"/>
  <c r="K171" i="39"/>
  <c r="N91" i="39"/>
  <c r="C107" i="39"/>
  <c r="L162" i="39"/>
  <c r="L172" i="39"/>
  <c r="H150" i="39"/>
  <c r="K231" i="39"/>
  <c r="C106" i="39"/>
  <c r="T152" i="39"/>
  <c r="E260" i="39"/>
  <c r="E251" i="39"/>
  <c r="T170" i="39"/>
  <c r="C104" i="39"/>
  <c r="M162" i="39"/>
  <c r="N172" i="39"/>
  <c r="H160" i="39"/>
  <c r="V162" i="39"/>
  <c r="T172" i="39"/>
  <c r="N260" i="39"/>
  <c r="P280" i="39"/>
  <c r="I170" i="39"/>
  <c r="U170" i="39"/>
  <c r="M171" i="39"/>
  <c r="L150" i="39"/>
  <c r="D151" i="39"/>
  <c r="P151" i="39"/>
  <c r="G160" i="39"/>
  <c r="C172" i="39"/>
  <c r="S185" i="39"/>
  <c r="N162" i="39"/>
  <c r="E172" i="39"/>
  <c r="Q172" i="39"/>
  <c r="U185" i="39"/>
  <c r="C94" i="39" l="1"/>
  <c r="V40" i="44"/>
  <c r="T50" i="44"/>
  <c r="T52" i="44" s="1"/>
  <c r="U45" i="44"/>
  <c r="U46" i="44" s="1"/>
  <c r="U40" i="44" s="1"/>
  <c r="S50" i="44"/>
  <c r="S52" i="44" s="1"/>
  <c r="W50" i="44"/>
  <c r="W52" i="44" s="1"/>
  <c r="V50" i="44"/>
  <c r="V52" i="44" s="1"/>
  <c r="U52" i="44"/>
  <c r="S40" i="44"/>
  <c r="C49" i="44"/>
  <c r="T40" i="44"/>
  <c r="W40" i="44"/>
  <c r="J163" i="39"/>
  <c r="R173" i="39"/>
  <c r="F173" i="39"/>
  <c r="J153" i="39"/>
  <c r="Q153" i="39"/>
  <c r="C163" i="39"/>
  <c r="U153" i="39"/>
  <c r="S173" i="39"/>
  <c r="I163" i="39"/>
  <c r="Q163" i="39"/>
  <c r="H173" i="39"/>
  <c r="V173" i="39"/>
  <c r="M153" i="39"/>
  <c r="K163" i="39"/>
  <c r="E173" i="39"/>
  <c r="K153" i="39"/>
  <c r="I153" i="39"/>
  <c r="U163" i="39"/>
  <c r="D153" i="39"/>
  <c r="D173" i="39"/>
  <c r="H163" i="39"/>
  <c r="M173" i="39"/>
  <c r="T153" i="39"/>
  <c r="O153" i="39"/>
  <c r="L163" i="39"/>
  <c r="C153" i="39"/>
  <c r="C95" i="39"/>
  <c r="R163" i="39"/>
  <c r="E163" i="39"/>
  <c r="G163" i="39"/>
  <c r="N173" i="39"/>
  <c r="J173" i="39"/>
  <c r="F163" i="39"/>
  <c r="P153" i="39"/>
  <c r="L153" i="39"/>
  <c r="V153" i="39"/>
  <c r="O173" i="39"/>
  <c r="S163" i="39"/>
  <c r="N163" i="39"/>
  <c r="G173" i="39"/>
  <c r="L173" i="39"/>
  <c r="D14" i="39"/>
  <c r="S153" i="39"/>
  <c r="E153" i="39"/>
  <c r="N153" i="39"/>
  <c r="P173" i="39"/>
  <c r="U173" i="39"/>
  <c r="Q173" i="39"/>
  <c r="O163" i="39"/>
  <c r="I173" i="39"/>
  <c r="G153" i="39"/>
  <c r="F15" i="39"/>
  <c r="T163" i="39"/>
  <c r="V163" i="39"/>
  <c r="C96" i="39"/>
  <c r="K173" i="39"/>
  <c r="F153" i="39"/>
  <c r="M163" i="39"/>
  <c r="F14" i="39"/>
  <c r="H153" i="39"/>
  <c r="R153" i="39"/>
  <c r="P163" i="39"/>
  <c r="F13" i="39"/>
  <c r="D163" i="39"/>
  <c r="E14" i="39"/>
  <c r="D15" i="39"/>
  <c r="C173" i="39"/>
  <c r="E15" i="39"/>
  <c r="E13" i="39"/>
  <c r="T173" i="39"/>
  <c r="D13" i="39"/>
  <c r="C155" i="39" l="1"/>
  <c r="G13" i="39" s="1"/>
  <c r="C165" i="39"/>
  <c r="C212" i="39" s="1"/>
  <c r="C175" i="39"/>
  <c r="C211" i="39" l="1"/>
  <c r="G14" i="39"/>
  <c r="C213" i="39"/>
  <c r="G15" i="39"/>
  <c r="D302" i="39" l="1"/>
  <c r="D112" i="39"/>
  <c r="D293" i="39"/>
  <c r="C302" i="39"/>
  <c r="C112" i="39"/>
  <c r="C293" i="39"/>
  <c r="C113" i="39" l="1"/>
  <c r="D44" i="44"/>
  <c r="D113" i="39"/>
  <c r="E44" i="44"/>
  <c r="E45" i="44" l="1"/>
  <c r="E46" i="44" s="1"/>
  <c r="E40" i="44" s="1"/>
  <c r="E50" i="44"/>
  <c r="E52" i="44" s="1"/>
  <c r="D45" i="44"/>
  <c r="D46" i="44" s="1"/>
  <c r="D40" i="44" s="1"/>
  <c r="D50" i="44"/>
  <c r="E293" i="39"/>
  <c r="E112" i="39"/>
  <c r="E302" i="39"/>
  <c r="E113" i="39" l="1"/>
  <c r="F44" i="44"/>
  <c r="D52" i="44"/>
  <c r="F302" i="39"/>
  <c r="F293" i="39"/>
  <c r="F112" i="39"/>
  <c r="F45" i="44" l="1"/>
  <c r="F50" i="44"/>
  <c r="F113" i="39"/>
  <c r="G44" i="44"/>
  <c r="F46" i="44" l="1"/>
  <c r="F40" i="44" s="1"/>
  <c r="G45" i="44"/>
  <c r="G46" i="44" s="1"/>
  <c r="G40" i="44" s="1"/>
  <c r="G50" i="44"/>
  <c r="G52" i="44" s="1"/>
  <c r="F52" i="44"/>
  <c r="G293" i="39"/>
  <c r="G112" i="39"/>
  <c r="G302" i="39"/>
  <c r="H293" i="39"/>
  <c r="H112" i="39"/>
  <c r="H302" i="39"/>
  <c r="H113" i="39" l="1"/>
  <c r="I44" i="44"/>
  <c r="G113" i="39"/>
  <c r="H44" i="44"/>
  <c r="H45" i="44" l="1"/>
  <c r="H50" i="44"/>
  <c r="I50" i="44"/>
  <c r="I52" i="44" s="1"/>
  <c r="I45" i="44"/>
  <c r="I46" i="44" s="1"/>
  <c r="I40" i="44" s="1"/>
  <c r="I112" i="39"/>
  <c r="I293" i="39"/>
  <c r="I302" i="39"/>
  <c r="J293" i="39"/>
  <c r="J302" i="39"/>
  <c r="J112" i="39"/>
  <c r="K293" i="39"/>
  <c r="K112" i="39"/>
  <c r="K302" i="39"/>
  <c r="H46" i="44" l="1"/>
  <c r="H40" i="44" s="1"/>
  <c r="I113" i="39"/>
  <c r="J44" i="44"/>
  <c r="K113" i="39"/>
  <c r="L44" i="44"/>
  <c r="J113" i="39"/>
  <c r="K44" i="44"/>
  <c r="H52" i="44"/>
  <c r="K45" i="44" l="1"/>
  <c r="K46" i="44" s="1"/>
  <c r="K40" i="44" s="1"/>
  <c r="K50" i="44"/>
  <c r="K52" i="44" s="1"/>
  <c r="L45" i="44"/>
  <c r="L46" i="44" s="1"/>
  <c r="L40" i="44" s="1"/>
  <c r="L50" i="44"/>
  <c r="L52" i="44" s="1"/>
  <c r="J45" i="44"/>
  <c r="J50" i="44"/>
  <c r="L112" i="39"/>
  <c r="L293" i="39"/>
  <c r="L302" i="39"/>
  <c r="J46" i="44" l="1"/>
  <c r="J40" i="44" s="1"/>
  <c r="L113" i="39"/>
  <c r="M44" i="44"/>
  <c r="J52" i="44"/>
  <c r="M112" i="39"/>
  <c r="M302" i="39"/>
  <c r="M293" i="39"/>
  <c r="N293" i="39"/>
  <c r="N302" i="39"/>
  <c r="N112" i="39"/>
  <c r="M113" i="39" l="1"/>
  <c r="N44" i="44"/>
  <c r="N113" i="39"/>
  <c r="O44" i="44"/>
  <c r="M45" i="44"/>
  <c r="M46" i="44" s="1"/>
  <c r="M40" i="44" s="1"/>
  <c r="M50" i="44"/>
  <c r="O302" i="39"/>
  <c r="O293" i="39"/>
  <c r="O112" i="39"/>
  <c r="O113" i="39" l="1"/>
  <c r="P44" i="44"/>
  <c r="M52" i="44"/>
  <c r="O45" i="44"/>
  <c r="O46" i="44" s="1"/>
  <c r="O40" i="44" s="1"/>
  <c r="O50" i="44"/>
  <c r="O52" i="44" s="1"/>
  <c r="N45" i="44"/>
  <c r="N46" i="44" s="1"/>
  <c r="N40" i="44" s="1"/>
  <c r="N50" i="44"/>
  <c r="N52" i="44" s="1"/>
  <c r="Q112" i="39"/>
  <c r="Q293" i="39"/>
  <c r="Q302" i="39"/>
  <c r="P293" i="39"/>
  <c r="P112" i="39"/>
  <c r="P302" i="39"/>
  <c r="Q113" i="39" l="1"/>
  <c r="R44" i="44"/>
  <c r="P113" i="39"/>
  <c r="Q44" i="44"/>
  <c r="P50" i="44"/>
  <c r="P52" i="44" s="1"/>
  <c r="P45" i="44"/>
  <c r="P46" i="44" s="1"/>
  <c r="P40" i="44" s="1"/>
  <c r="Q45" i="44" l="1"/>
  <c r="Q46" i="44" s="1"/>
  <c r="Q40" i="44" s="1"/>
  <c r="Q50" i="44"/>
  <c r="Q52" i="44" s="1"/>
  <c r="R45" i="44"/>
  <c r="R50" i="44"/>
  <c r="D138" i="39"/>
  <c r="R46" i="44" l="1"/>
  <c r="R40" i="44" s="1"/>
  <c r="C45" i="44"/>
  <c r="R52" i="44"/>
  <c r="C50" i="44"/>
  <c r="C52" i="44" s="1"/>
  <c r="E138" i="39"/>
  <c r="F138" i="39" l="1"/>
  <c r="G138" i="39"/>
  <c r="H138" i="39" l="1"/>
  <c r="I138" i="39" l="1"/>
  <c r="C250" i="39" l="1"/>
  <c r="C270" i="39"/>
  <c r="C230" i="39"/>
  <c r="C259" i="39"/>
  <c r="C261" i="39" s="1"/>
  <c r="C279" i="39"/>
  <c r="C281" i="39" s="1"/>
  <c r="C239" i="39"/>
  <c r="C241" i="39" s="1"/>
  <c r="J138" i="39"/>
  <c r="C244" i="39" l="1"/>
  <c r="C284" i="39"/>
  <c r="C264" i="39"/>
  <c r="C232" i="39"/>
  <c r="C235" i="39" s="1"/>
  <c r="C252" i="39"/>
  <c r="C255" i="39" s="1"/>
  <c r="D259" i="39"/>
  <c r="D261" i="39" s="1"/>
  <c r="D279" i="39"/>
  <c r="D281" i="39" s="1"/>
  <c r="D239" i="39"/>
  <c r="D241" i="39" s="1"/>
  <c r="C272" i="39"/>
  <c r="C275" i="39" s="1"/>
  <c r="K138" i="39"/>
  <c r="D250" i="39"/>
  <c r="D252" i="39" s="1"/>
  <c r="D255" i="39" s="1"/>
  <c r="D270" i="39"/>
  <c r="D272" i="39" s="1"/>
  <c r="D275" i="39" s="1"/>
  <c r="D230" i="39"/>
  <c r="D232" i="39" s="1"/>
  <c r="D235" i="39" s="1"/>
  <c r="D71" i="44" l="1"/>
  <c r="D67" i="44"/>
  <c r="D69" i="44"/>
  <c r="D284" i="39"/>
  <c r="D244" i="39"/>
  <c r="D264" i="39"/>
  <c r="E259" i="39"/>
  <c r="E261" i="39" s="1"/>
  <c r="E279" i="39"/>
  <c r="E281" i="39" s="1"/>
  <c r="E239" i="39"/>
  <c r="E241" i="39" s="1"/>
  <c r="E270" i="39"/>
  <c r="E272" i="39" s="1"/>
  <c r="E275" i="39" s="1"/>
  <c r="E250" i="39"/>
  <c r="E230" i="39"/>
  <c r="E232" i="39" s="1"/>
  <c r="E235" i="39" s="1"/>
  <c r="L138" i="39"/>
  <c r="E69" i="44" l="1"/>
  <c r="E71" i="44"/>
  <c r="E67" i="44"/>
  <c r="E244" i="39"/>
  <c r="E264" i="39"/>
  <c r="E284" i="39"/>
  <c r="M138" i="39"/>
  <c r="E252" i="39"/>
  <c r="E255" i="39" s="1"/>
  <c r="F279" i="39"/>
  <c r="F281" i="39" s="1"/>
  <c r="F259" i="39"/>
  <c r="F261" i="39" s="1"/>
  <c r="F239" i="39"/>
  <c r="F241" i="39" s="1"/>
  <c r="F270" i="39"/>
  <c r="F250" i="39"/>
  <c r="F252" i="39" s="1"/>
  <c r="F255" i="39" s="1"/>
  <c r="F230" i="39"/>
  <c r="F232" i="39" s="1"/>
  <c r="F235" i="39" s="1"/>
  <c r="F69" i="44" l="1"/>
  <c r="F67" i="44"/>
  <c r="F71" i="44"/>
  <c r="F264" i="39"/>
  <c r="F244" i="39"/>
  <c r="F284" i="39"/>
  <c r="N138" i="39"/>
  <c r="G279" i="39"/>
  <c r="G281" i="39" s="1"/>
  <c r="G259" i="39"/>
  <c r="G261" i="39" s="1"/>
  <c r="G239" i="39"/>
  <c r="G241" i="39" s="1"/>
  <c r="G270" i="39"/>
  <c r="G272" i="39" s="1"/>
  <c r="G275" i="39" s="1"/>
  <c r="G250" i="39"/>
  <c r="G230" i="39"/>
  <c r="F272" i="39"/>
  <c r="F275" i="39" s="1"/>
  <c r="G69" i="44" l="1"/>
  <c r="G67" i="44"/>
  <c r="G71" i="44"/>
  <c r="G244" i="39"/>
  <c r="G264" i="39"/>
  <c r="G284" i="39"/>
  <c r="H279" i="39"/>
  <c r="H281" i="39" s="1"/>
  <c r="H259" i="39"/>
  <c r="H261" i="39" s="1"/>
  <c r="H239" i="39"/>
  <c r="H241" i="39" s="1"/>
  <c r="D19" i="39"/>
  <c r="O138" i="39"/>
  <c r="H270" i="39"/>
  <c r="H250" i="39"/>
  <c r="H252" i="39" s="1"/>
  <c r="H255" i="39" s="1"/>
  <c r="H230" i="39"/>
  <c r="H232" i="39" s="1"/>
  <c r="H235" i="39" s="1"/>
  <c r="G232" i="39"/>
  <c r="G235" i="39" s="1"/>
  <c r="G252" i="39"/>
  <c r="G255" i="39" s="1"/>
  <c r="H71" i="44" l="1"/>
  <c r="H67" i="44"/>
  <c r="H69" i="44"/>
  <c r="H244" i="39"/>
  <c r="H264" i="39"/>
  <c r="H284" i="39"/>
  <c r="H272" i="39"/>
  <c r="H275" i="39" s="1"/>
  <c r="I270" i="39"/>
  <c r="I272" i="39" s="1"/>
  <c r="I275" i="39" s="1"/>
  <c r="I250" i="39"/>
  <c r="I252" i="39" s="1"/>
  <c r="I255" i="39" s="1"/>
  <c r="I230" i="39"/>
  <c r="I232" i="39" s="1"/>
  <c r="I235" i="39" s="1"/>
  <c r="I279" i="39"/>
  <c r="I281" i="39" s="1"/>
  <c r="I259" i="39"/>
  <c r="I261" i="39" s="1"/>
  <c r="I239" i="39"/>
  <c r="I241" i="39" s="1"/>
  <c r="P138" i="39"/>
  <c r="D20" i="39"/>
  <c r="D18" i="39"/>
  <c r="I67" i="44" l="1"/>
  <c r="I69" i="44"/>
  <c r="I71" i="44"/>
  <c r="I244" i="39"/>
  <c r="I284" i="39"/>
  <c r="I264" i="39"/>
  <c r="J279" i="39"/>
  <c r="J281" i="39" s="1"/>
  <c r="J259" i="39"/>
  <c r="J261" i="39" s="1"/>
  <c r="J239" i="39"/>
  <c r="J241" i="39" s="1"/>
  <c r="J270" i="39"/>
  <c r="J272" i="39" s="1"/>
  <c r="J275" i="39" s="1"/>
  <c r="J250" i="39"/>
  <c r="J230" i="39"/>
  <c r="J232" i="39" s="1"/>
  <c r="J235" i="39" s="1"/>
  <c r="Q138" i="39"/>
  <c r="J71" i="44" l="1"/>
  <c r="J69" i="44"/>
  <c r="J67" i="44"/>
  <c r="J244" i="39"/>
  <c r="J284" i="39"/>
  <c r="J264" i="39"/>
  <c r="K279" i="39"/>
  <c r="K281" i="39" s="1"/>
  <c r="K259" i="39"/>
  <c r="K261" i="39" s="1"/>
  <c r="K239" i="39"/>
  <c r="K241" i="39" s="1"/>
  <c r="R138" i="39"/>
  <c r="J252" i="39"/>
  <c r="J255" i="39" s="1"/>
  <c r="K270" i="39"/>
  <c r="K272" i="39" s="1"/>
  <c r="K275" i="39" s="1"/>
  <c r="K250" i="39"/>
  <c r="K252" i="39" s="1"/>
  <c r="K255" i="39" s="1"/>
  <c r="K230" i="39"/>
  <c r="K232" i="39" s="1"/>
  <c r="K235" i="39" s="1"/>
  <c r="K71" i="44" l="1"/>
  <c r="K69" i="44"/>
  <c r="K67" i="44"/>
  <c r="K244" i="39"/>
  <c r="K264" i="39"/>
  <c r="K284" i="39"/>
  <c r="S138" i="39"/>
  <c r="L279" i="39"/>
  <c r="L281" i="39" s="1"/>
  <c r="L259" i="39"/>
  <c r="L261" i="39" s="1"/>
  <c r="L239" i="39"/>
  <c r="L241" i="39" s="1"/>
  <c r="L270" i="39"/>
  <c r="L272" i="39" s="1"/>
  <c r="L275" i="39" s="1"/>
  <c r="L250" i="39"/>
  <c r="L252" i="39" s="1"/>
  <c r="L255" i="39" s="1"/>
  <c r="L230" i="39"/>
  <c r="L232" i="39" s="1"/>
  <c r="L235" i="39" s="1"/>
  <c r="L69" i="44" l="1"/>
  <c r="L71" i="44"/>
  <c r="L67" i="44"/>
  <c r="L264" i="39"/>
  <c r="L244" i="39"/>
  <c r="L284" i="39"/>
  <c r="M279" i="39"/>
  <c r="M281" i="39" s="1"/>
  <c r="M259" i="39"/>
  <c r="M261" i="39" s="1"/>
  <c r="M239" i="39"/>
  <c r="M241" i="39" s="1"/>
  <c r="M270" i="39"/>
  <c r="M272" i="39" s="1"/>
  <c r="M275" i="39" s="1"/>
  <c r="M250" i="39"/>
  <c r="M252" i="39" s="1"/>
  <c r="M255" i="39" s="1"/>
  <c r="M230" i="39"/>
  <c r="M232" i="39" s="1"/>
  <c r="M235" i="39" s="1"/>
  <c r="T138" i="39"/>
  <c r="M69" i="44" l="1"/>
  <c r="M67" i="44"/>
  <c r="M71" i="44"/>
  <c r="M264" i="39"/>
  <c r="M244" i="39"/>
  <c r="M284" i="39"/>
  <c r="N270" i="39"/>
  <c r="N272" i="39" s="1"/>
  <c r="N275" i="39" s="1"/>
  <c r="N250" i="39"/>
  <c r="N252" i="39" s="1"/>
  <c r="N255" i="39" s="1"/>
  <c r="N230" i="39"/>
  <c r="N232" i="39" s="1"/>
  <c r="N235" i="39" s="1"/>
  <c r="N279" i="39"/>
  <c r="N281" i="39" s="1"/>
  <c r="N259" i="39"/>
  <c r="N261" i="39" s="1"/>
  <c r="N239" i="39"/>
  <c r="N241" i="39" s="1"/>
  <c r="U138" i="39"/>
  <c r="V138" i="39"/>
  <c r="N71" i="44" l="1"/>
  <c r="N69" i="44"/>
  <c r="N67" i="44"/>
  <c r="N244" i="39"/>
  <c r="N284" i="39"/>
  <c r="N264" i="39"/>
  <c r="O279" i="39"/>
  <c r="O281" i="39" s="1"/>
  <c r="O259" i="39"/>
  <c r="O261" i="39" s="1"/>
  <c r="O239" i="39"/>
  <c r="O241" i="39" s="1"/>
  <c r="O270" i="39"/>
  <c r="O272" i="39" s="1"/>
  <c r="O275" i="39" s="1"/>
  <c r="O250" i="39"/>
  <c r="O252" i="39" s="1"/>
  <c r="O255" i="39" s="1"/>
  <c r="O230" i="39"/>
  <c r="O232" i="39" s="1"/>
  <c r="O235" i="39" s="1"/>
  <c r="O69" i="44" l="1"/>
  <c r="O71" i="44"/>
  <c r="O67" i="44"/>
  <c r="O244" i="39"/>
  <c r="O264" i="39"/>
  <c r="O284" i="39"/>
  <c r="P279" i="39"/>
  <c r="P281" i="39" s="1"/>
  <c r="P259" i="39"/>
  <c r="P261" i="39" s="1"/>
  <c r="P239" i="39"/>
  <c r="P241" i="39" s="1"/>
  <c r="P270" i="39"/>
  <c r="P272" i="39" s="1"/>
  <c r="P275" i="39" s="1"/>
  <c r="P250" i="39"/>
  <c r="P252" i="39" s="1"/>
  <c r="P255" i="39" s="1"/>
  <c r="P230" i="39"/>
  <c r="P232" i="39" s="1"/>
  <c r="P235" i="39" s="1"/>
  <c r="P69" i="44" l="1"/>
  <c r="P71" i="44"/>
  <c r="P67" i="44"/>
  <c r="P244" i="39"/>
  <c r="P264" i="39"/>
  <c r="P284" i="39"/>
  <c r="Q270" i="39"/>
  <c r="Q272" i="39" s="1"/>
  <c r="Q275" i="39" s="1"/>
  <c r="Q250" i="39"/>
  <c r="Q252" i="39" s="1"/>
  <c r="Q255" i="39" s="1"/>
  <c r="Q230" i="39"/>
  <c r="Q232" i="39" s="1"/>
  <c r="Q235" i="39" s="1"/>
  <c r="Q279" i="39"/>
  <c r="Q281" i="39" s="1"/>
  <c r="Q259" i="39"/>
  <c r="Q261" i="39" s="1"/>
  <c r="Q239" i="39"/>
  <c r="Q241" i="39" s="1"/>
  <c r="Q69" i="44" l="1"/>
  <c r="Q71" i="44"/>
  <c r="Q67" i="44"/>
  <c r="Q284" i="39"/>
  <c r="Q244" i="39"/>
  <c r="Q264" i="39"/>
  <c r="R270" i="39"/>
  <c r="R272" i="39" s="1"/>
  <c r="R275" i="39" s="1"/>
  <c r="R250" i="39"/>
  <c r="R252" i="39" s="1"/>
  <c r="R255" i="39" s="1"/>
  <c r="R230" i="39"/>
  <c r="R232" i="39" s="1"/>
  <c r="R235" i="39" s="1"/>
  <c r="R279" i="39"/>
  <c r="R281" i="39" s="1"/>
  <c r="R259" i="39"/>
  <c r="R261" i="39" s="1"/>
  <c r="R239" i="39"/>
  <c r="R241" i="39" s="1"/>
  <c r="R69" i="44" l="1"/>
  <c r="R71" i="44"/>
  <c r="R67" i="44"/>
  <c r="R284" i="39"/>
  <c r="R244" i="39"/>
  <c r="R264" i="39"/>
  <c r="S279" i="39"/>
  <c r="S281" i="39" s="1"/>
  <c r="S259" i="39"/>
  <c r="S261" i="39" s="1"/>
  <c r="S239" i="39"/>
  <c r="S241" i="39" s="1"/>
  <c r="S270" i="39"/>
  <c r="S272" i="39" s="1"/>
  <c r="S275" i="39" s="1"/>
  <c r="S250" i="39"/>
  <c r="S252" i="39" s="1"/>
  <c r="S255" i="39" s="1"/>
  <c r="S230" i="39"/>
  <c r="S232" i="39" s="1"/>
  <c r="S235" i="39" s="1"/>
  <c r="S71" i="44" l="1"/>
  <c r="S67" i="44"/>
  <c r="S69" i="44"/>
  <c r="S244" i="39"/>
  <c r="S264" i="39"/>
  <c r="S284" i="39"/>
  <c r="T270" i="39"/>
  <c r="T272" i="39" s="1"/>
  <c r="T275" i="39" s="1"/>
  <c r="T250" i="39"/>
  <c r="T252" i="39" s="1"/>
  <c r="T255" i="39" s="1"/>
  <c r="T230" i="39"/>
  <c r="T232" i="39" s="1"/>
  <c r="T235" i="39" s="1"/>
  <c r="T279" i="39"/>
  <c r="T281" i="39" s="1"/>
  <c r="T259" i="39"/>
  <c r="T261" i="39" s="1"/>
  <c r="T239" i="39"/>
  <c r="T241" i="39" s="1"/>
  <c r="T69" i="44" l="1"/>
  <c r="T71" i="44"/>
  <c r="T67" i="44"/>
  <c r="T284" i="39"/>
  <c r="T244" i="39"/>
  <c r="T264" i="39"/>
  <c r="U279" i="39"/>
  <c r="U281" i="39" s="1"/>
  <c r="U259" i="39"/>
  <c r="U261" i="39" s="1"/>
  <c r="U239" i="39"/>
  <c r="U241" i="39" s="1"/>
  <c r="U270" i="39"/>
  <c r="U272" i="39" s="1"/>
  <c r="U275" i="39" s="1"/>
  <c r="U250" i="39"/>
  <c r="U252" i="39" s="1"/>
  <c r="U255" i="39" s="1"/>
  <c r="U230" i="39"/>
  <c r="U232" i="39" s="1"/>
  <c r="U235" i="39" s="1"/>
  <c r="U71" i="44" l="1"/>
  <c r="U67" i="44"/>
  <c r="U69" i="44"/>
  <c r="U244" i="39"/>
  <c r="U264" i="39"/>
  <c r="U284" i="39"/>
  <c r="V270" i="39"/>
  <c r="V250" i="39"/>
  <c r="V230" i="39"/>
  <c r="F18" i="39"/>
  <c r="V279" i="39"/>
  <c r="V281" i="39" s="1"/>
  <c r="V259" i="39"/>
  <c r="V261" i="39" s="1"/>
  <c r="V239" i="39"/>
  <c r="V241" i="39" s="1"/>
  <c r="V67" i="44" l="1"/>
  <c r="V69" i="44"/>
  <c r="V71" i="44"/>
  <c r="V264" i="39"/>
  <c r="V284" i="39"/>
  <c r="V244" i="39"/>
  <c r="F20" i="39"/>
  <c r="F19" i="39"/>
  <c r="V252" i="39"/>
  <c r="V255" i="39" s="1"/>
  <c r="E20" i="39"/>
  <c r="V272" i="39"/>
  <c r="V275" i="39" s="1"/>
  <c r="E19" i="39"/>
  <c r="V232" i="39"/>
  <c r="V235" i="39" s="1"/>
  <c r="E18" i="39"/>
  <c r="W67" i="44" l="1"/>
  <c r="C67" i="44" s="1"/>
  <c r="W69" i="44"/>
  <c r="C69" i="44" s="1"/>
  <c r="W71" i="44"/>
  <c r="C71" i="44" s="1"/>
  <c r="C245" i="39"/>
  <c r="C285" i="39"/>
  <c r="C265" i="39"/>
  <c r="C256" i="39"/>
  <c r="C276" i="39"/>
  <c r="C236" i="39"/>
  <c r="G20" i="39" l="1"/>
  <c r="G24" i="39" s="1"/>
  <c r="G19" i="39"/>
  <c r="G25" i="39" s="1"/>
  <c r="G18" i="39"/>
  <c r="G23" i="39" s="1"/>
  <c r="E45" i="38" l="1"/>
  <c r="E46" i="38"/>
  <c r="E57" i="38" s="1"/>
  <c r="E47" i="38"/>
  <c r="E48" i="38"/>
  <c r="E59" i="38" s="1"/>
  <c r="E49" i="38"/>
  <c r="E60" i="38" s="1"/>
  <c r="E50" i="38"/>
  <c r="E61" i="38" s="1"/>
  <c r="E51" i="38"/>
  <c r="E62" i="38" s="1"/>
  <c r="D45" i="38"/>
  <c r="D46" i="38"/>
  <c r="D57" i="38" s="1"/>
  <c r="D47" i="38"/>
  <c r="D58" i="38" s="1"/>
  <c r="D48" i="38"/>
  <c r="D59" i="38" s="1"/>
  <c r="D49" i="38"/>
  <c r="D60" i="38" s="1"/>
  <c r="D50" i="38"/>
  <c r="D61" i="38" s="1"/>
  <c r="D62" i="38"/>
  <c r="S62" i="27"/>
  <c r="S105" i="27" s="1"/>
  <c r="S147" i="27" s="1"/>
  <c r="R62" i="27"/>
  <c r="R105" i="27" s="1"/>
  <c r="R147" i="27" s="1"/>
  <c r="Q62" i="27"/>
  <c r="Q105" i="27" s="1"/>
  <c r="Q147" i="27" s="1"/>
  <c r="P62" i="27"/>
  <c r="P105" i="27" s="1"/>
  <c r="P147" i="27" s="1"/>
  <c r="O62" i="27"/>
  <c r="O105" i="27" s="1"/>
  <c r="O147" i="27" s="1"/>
  <c r="D56" i="38" l="1"/>
  <c r="P45" i="38"/>
  <c r="C45" i="38" s="1"/>
  <c r="C56" i="38" s="1"/>
  <c r="E56" i="38"/>
  <c r="D55" i="38"/>
  <c r="P48" i="38"/>
  <c r="C48" i="38" s="1"/>
  <c r="C59" i="38" s="1"/>
  <c r="P47" i="38"/>
  <c r="C47" i="38" s="1"/>
  <c r="C58" i="38" s="1"/>
  <c r="E58" i="38"/>
  <c r="P46" i="38"/>
  <c r="C46" i="38" s="1"/>
  <c r="C57" i="38" s="1"/>
  <c r="P50" i="38"/>
  <c r="C50" i="38" s="1"/>
  <c r="C61" i="38" s="1"/>
  <c r="P49" i="38"/>
  <c r="C49" i="38" s="1"/>
  <c r="C60" i="38" s="1"/>
  <c r="P51" i="38"/>
  <c r="C51" i="38" l="1"/>
  <c r="C62" i="38" s="1"/>
  <c r="C65" i="38" s="1"/>
  <c r="D65" i="38"/>
  <c r="E65" i="38"/>
  <c r="Y14" i="27"/>
  <c r="B64" i="29"/>
  <c r="C544" i="27" l="1"/>
  <c r="C543" i="27"/>
  <c r="C542" i="27"/>
  <c r="C541" i="27"/>
  <c r="C540" i="27"/>
  <c r="C539" i="27"/>
  <c r="C538" i="27"/>
  <c r="C537" i="27"/>
  <c r="C536" i="27"/>
  <c r="C535" i="27"/>
  <c r="C534" i="27"/>
  <c r="C533" i="27"/>
  <c r="C532" i="27"/>
  <c r="C531" i="27"/>
  <c r="C530" i="27"/>
  <c r="C529" i="27"/>
  <c r="C528" i="27"/>
  <c r="C527" i="27"/>
  <c r="C526" i="27"/>
  <c r="C525" i="27"/>
  <c r="C524" i="27"/>
  <c r="C523" i="27"/>
  <c r="C522" i="27"/>
  <c r="C521" i="27"/>
  <c r="C520" i="27"/>
  <c r="C519" i="27"/>
  <c r="C518" i="27"/>
  <c r="C517" i="27"/>
  <c r="C516" i="27"/>
  <c r="C515" i="27"/>
  <c r="C514" i="27"/>
  <c r="C513" i="27"/>
  <c r="C512" i="27"/>
  <c r="C511" i="27"/>
  <c r="C510" i="27"/>
  <c r="C509" i="27"/>
  <c r="C508" i="27"/>
  <c r="C507" i="27"/>
  <c r="C506" i="27"/>
  <c r="C505" i="27"/>
  <c r="W191" i="27" a="1"/>
  <c r="W191" i="27" s="1"/>
  <c r="W148" i="27" a="1"/>
  <c r="W148" i="27" s="1"/>
  <c r="W106" i="27" a="1"/>
  <c r="W106" i="27" s="1"/>
  <c r="W63" i="27" a="1"/>
  <c r="W63" i="27" s="1"/>
  <c r="W19" i="27" a="1"/>
  <c r="W19" i="27" s="1"/>
  <c r="N451" i="27"/>
  <c r="M451" i="27"/>
  <c r="L451" i="27"/>
  <c r="K451" i="27"/>
  <c r="J451" i="27"/>
  <c r="I451" i="27"/>
  <c r="H451" i="27"/>
  <c r="G451" i="27"/>
  <c r="F451" i="27"/>
  <c r="N450" i="27"/>
  <c r="M450" i="27"/>
  <c r="L450" i="27"/>
  <c r="K450" i="27"/>
  <c r="J450" i="27"/>
  <c r="I450" i="27"/>
  <c r="H450" i="27"/>
  <c r="G450" i="27"/>
  <c r="F450" i="27"/>
  <c r="N449" i="27"/>
  <c r="M449" i="27"/>
  <c r="L449" i="27"/>
  <c r="K449" i="27"/>
  <c r="J449" i="27"/>
  <c r="I449" i="27"/>
  <c r="H449" i="27"/>
  <c r="G449" i="27"/>
  <c r="F449" i="27"/>
  <c r="N448" i="27"/>
  <c r="M448" i="27"/>
  <c r="L448" i="27"/>
  <c r="K448" i="27"/>
  <c r="J448" i="27"/>
  <c r="I448" i="27"/>
  <c r="H448" i="27"/>
  <c r="G448" i="27"/>
  <c r="F448" i="27"/>
  <c r="N447" i="27"/>
  <c r="M447" i="27"/>
  <c r="L447" i="27"/>
  <c r="K447" i="27"/>
  <c r="J447" i="27"/>
  <c r="I447" i="27"/>
  <c r="H447" i="27"/>
  <c r="G447" i="27"/>
  <c r="F447" i="27"/>
  <c r="N446" i="27"/>
  <c r="M446" i="27"/>
  <c r="L446" i="27"/>
  <c r="K446" i="27"/>
  <c r="J446" i="27"/>
  <c r="I446" i="27"/>
  <c r="H446" i="27"/>
  <c r="G446" i="27"/>
  <c r="F446" i="27"/>
  <c r="N445" i="27"/>
  <c r="M445" i="27"/>
  <c r="L445" i="27"/>
  <c r="K445" i="27"/>
  <c r="J445" i="27"/>
  <c r="I445" i="27"/>
  <c r="H445" i="27"/>
  <c r="G445" i="27"/>
  <c r="F445" i="27"/>
  <c r="N444" i="27"/>
  <c r="M444" i="27"/>
  <c r="L444" i="27"/>
  <c r="K444" i="27"/>
  <c r="J444" i="27"/>
  <c r="I444" i="27"/>
  <c r="H444" i="27"/>
  <c r="G444" i="27"/>
  <c r="F444" i="27"/>
  <c r="N443" i="27"/>
  <c r="M443" i="27"/>
  <c r="L443" i="27"/>
  <c r="K443" i="27"/>
  <c r="J443" i="27"/>
  <c r="I443" i="27"/>
  <c r="H443" i="27"/>
  <c r="G443" i="27"/>
  <c r="F443" i="27"/>
  <c r="N442" i="27"/>
  <c r="M442" i="27"/>
  <c r="L442" i="27"/>
  <c r="K442" i="27"/>
  <c r="J442" i="27"/>
  <c r="I442" i="27"/>
  <c r="H442" i="27"/>
  <c r="G442" i="27"/>
  <c r="F442" i="27"/>
  <c r="N441" i="27"/>
  <c r="M441" i="27"/>
  <c r="L441" i="27"/>
  <c r="K441" i="27"/>
  <c r="J441" i="27"/>
  <c r="I441" i="27"/>
  <c r="H441" i="27"/>
  <c r="G441" i="27"/>
  <c r="F441" i="27"/>
  <c r="N440" i="27"/>
  <c r="M440" i="27"/>
  <c r="L440" i="27"/>
  <c r="K440" i="27"/>
  <c r="J440" i="27"/>
  <c r="I440" i="27"/>
  <c r="H440" i="27"/>
  <c r="G440" i="27"/>
  <c r="F440" i="27"/>
  <c r="N439" i="27"/>
  <c r="M439" i="27"/>
  <c r="L439" i="27"/>
  <c r="K439" i="27"/>
  <c r="J439" i="27"/>
  <c r="I439" i="27"/>
  <c r="H439" i="27"/>
  <c r="G439" i="27"/>
  <c r="F439" i="27"/>
  <c r="N438" i="27"/>
  <c r="M438" i="27"/>
  <c r="L438" i="27"/>
  <c r="K438" i="27"/>
  <c r="J438" i="27"/>
  <c r="I438" i="27"/>
  <c r="H438" i="27"/>
  <c r="G438" i="27"/>
  <c r="F438" i="27"/>
  <c r="N437" i="27"/>
  <c r="M437" i="27"/>
  <c r="L437" i="27"/>
  <c r="K437" i="27"/>
  <c r="J437" i="27"/>
  <c r="I437" i="27"/>
  <c r="H437" i="27"/>
  <c r="G437" i="27"/>
  <c r="F437" i="27"/>
  <c r="N436" i="27"/>
  <c r="M436" i="27"/>
  <c r="L436" i="27"/>
  <c r="K436" i="27"/>
  <c r="J436" i="27"/>
  <c r="I436" i="27"/>
  <c r="H436" i="27"/>
  <c r="G436" i="27"/>
  <c r="F436" i="27"/>
  <c r="N435" i="27"/>
  <c r="M435" i="27"/>
  <c r="L435" i="27"/>
  <c r="K435" i="27"/>
  <c r="J435" i="27"/>
  <c r="I435" i="27"/>
  <c r="H435" i="27"/>
  <c r="G435" i="27"/>
  <c r="F435" i="27"/>
  <c r="N434" i="27"/>
  <c r="M434" i="27"/>
  <c r="L434" i="27"/>
  <c r="K434" i="27"/>
  <c r="J434" i="27"/>
  <c r="I434" i="27"/>
  <c r="H434" i="27"/>
  <c r="G434" i="27"/>
  <c r="F434" i="27"/>
  <c r="N433" i="27"/>
  <c r="M433" i="27"/>
  <c r="L433" i="27"/>
  <c r="K433" i="27"/>
  <c r="J433" i="27"/>
  <c r="I433" i="27"/>
  <c r="H433" i="27"/>
  <c r="G433" i="27"/>
  <c r="F433" i="27"/>
  <c r="N432" i="27"/>
  <c r="M432" i="27"/>
  <c r="L432" i="27"/>
  <c r="K432" i="27"/>
  <c r="J432" i="27"/>
  <c r="I432" i="27"/>
  <c r="H432" i="27"/>
  <c r="G432" i="27"/>
  <c r="F432" i="27"/>
  <c r="N431" i="27"/>
  <c r="M431" i="27"/>
  <c r="L431" i="27"/>
  <c r="K431" i="27"/>
  <c r="J431" i="27"/>
  <c r="I431" i="27"/>
  <c r="H431" i="27"/>
  <c r="G431" i="27"/>
  <c r="F431" i="27"/>
  <c r="N430" i="27"/>
  <c r="M430" i="27"/>
  <c r="L430" i="27"/>
  <c r="K430" i="27"/>
  <c r="J430" i="27"/>
  <c r="I430" i="27"/>
  <c r="H430" i="27"/>
  <c r="G430" i="27"/>
  <c r="F430" i="27"/>
  <c r="N429" i="27"/>
  <c r="M429" i="27"/>
  <c r="L429" i="27"/>
  <c r="K429" i="27"/>
  <c r="J429" i="27"/>
  <c r="I429" i="27"/>
  <c r="H429" i="27"/>
  <c r="G429" i="27"/>
  <c r="F429" i="27"/>
  <c r="N428" i="27"/>
  <c r="M428" i="27"/>
  <c r="L428" i="27"/>
  <c r="K428" i="27"/>
  <c r="J428" i="27"/>
  <c r="I428" i="27"/>
  <c r="H428" i="27"/>
  <c r="G428" i="27"/>
  <c r="F428" i="27"/>
  <c r="N427" i="27"/>
  <c r="M427" i="27"/>
  <c r="L427" i="27"/>
  <c r="K427" i="27"/>
  <c r="J427" i="27"/>
  <c r="I427" i="27"/>
  <c r="H427" i="27"/>
  <c r="G427" i="27"/>
  <c r="F427" i="27"/>
  <c r="N426" i="27"/>
  <c r="M426" i="27"/>
  <c r="L426" i="27"/>
  <c r="K426" i="27"/>
  <c r="J426" i="27"/>
  <c r="I426" i="27"/>
  <c r="H426" i="27"/>
  <c r="G426" i="27"/>
  <c r="F426" i="27"/>
  <c r="N425" i="27"/>
  <c r="M425" i="27"/>
  <c r="L425" i="27"/>
  <c r="K425" i="27"/>
  <c r="J425" i="27"/>
  <c r="I425" i="27"/>
  <c r="H425" i="27"/>
  <c r="G425" i="27"/>
  <c r="F425" i="27"/>
  <c r="N424" i="27"/>
  <c r="M424" i="27"/>
  <c r="L424" i="27"/>
  <c r="K424" i="27"/>
  <c r="J424" i="27"/>
  <c r="I424" i="27"/>
  <c r="H424" i="27"/>
  <c r="G424" i="27"/>
  <c r="F424" i="27"/>
  <c r="N423" i="27"/>
  <c r="M423" i="27"/>
  <c r="L423" i="27"/>
  <c r="K423" i="27"/>
  <c r="J423" i="27"/>
  <c r="I423" i="27"/>
  <c r="H423" i="27"/>
  <c r="G423" i="27"/>
  <c r="F423" i="27"/>
  <c r="N422" i="27"/>
  <c r="M422" i="27"/>
  <c r="L422" i="27"/>
  <c r="K422" i="27"/>
  <c r="J422" i="27"/>
  <c r="I422" i="27"/>
  <c r="H422" i="27"/>
  <c r="G422" i="27"/>
  <c r="F422" i="27"/>
  <c r="N421" i="27"/>
  <c r="M421" i="27"/>
  <c r="L421" i="27"/>
  <c r="K421" i="27"/>
  <c r="J421" i="27"/>
  <c r="I421" i="27"/>
  <c r="H421" i="27"/>
  <c r="G421" i="27"/>
  <c r="F421" i="27"/>
  <c r="N420" i="27"/>
  <c r="M420" i="27"/>
  <c r="L420" i="27"/>
  <c r="K420" i="27"/>
  <c r="J420" i="27"/>
  <c r="I420" i="27"/>
  <c r="H420" i="27"/>
  <c r="G420" i="27"/>
  <c r="F420" i="27"/>
  <c r="N419" i="27"/>
  <c r="M419" i="27"/>
  <c r="L419" i="27"/>
  <c r="K419" i="27"/>
  <c r="J419" i="27"/>
  <c r="I419" i="27"/>
  <c r="H419" i="27"/>
  <c r="G419" i="27"/>
  <c r="F419" i="27"/>
  <c r="N418" i="27"/>
  <c r="M418" i="27"/>
  <c r="L418" i="27"/>
  <c r="K418" i="27"/>
  <c r="J418" i="27"/>
  <c r="I418" i="27"/>
  <c r="H418" i="27"/>
  <c r="G418" i="27"/>
  <c r="F418" i="27"/>
  <c r="N417" i="27"/>
  <c r="M417" i="27"/>
  <c r="L417" i="27"/>
  <c r="K417" i="27"/>
  <c r="J417" i="27"/>
  <c r="I417" i="27"/>
  <c r="H417" i="27"/>
  <c r="G417" i="27"/>
  <c r="F417" i="27"/>
  <c r="N416" i="27"/>
  <c r="M416" i="27"/>
  <c r="L416" i="27"/>
  <c r="K416" i="27"/>
  <c r="J416" i="27"/>
  <c r="I416" i="27"/>
  <c r="H416" i="27"/>
  <c r="G416" i="27"/>
  <c r="F416" i="27"/>
  <c r="N415" i="27"/>
  <c r="M415" i="27"/>
  <c r="L415" i="27"/>
  <c r="K415" i="27"/>
  <c r="J415" i="27"/>
  <c r="I415" i="27"/>
  <c r="H415" i="27"/>
  <c r="G415" i="27"/>
  <c r="F415" i="27"/>
  <c r="N414" i="27"/>
  <c r="M414" i="27"/>
  <c r="L414" i="27"/>
  <c r="K414" i="27"/>
  <c r="J414" i="27"/>
  <c r="I414" i="27"/>
  <c r="H414" i="27"/>
  <c r="G414" i="27"/>
  <c r="F414" i="27"/>
  <c r="N413" i="27"/>
  <c r="M413" i="27"/>
  <c r="L413" i="27"/>
  <c r="K413" i="27"/>
  <c r="J413" i="27"/>
  <c r="I413" i="27"/>
  <c r="H413" i="27"/>
  <c r="G413" i="27"/>
  <c r="F413" i="27"/>
  <c r="N412" i="27"/>
  <c r="M412" i="27"/>
  <c r="L412" i="27"/>
  <c r="K412" i="27"/>
  <c r="J412" i="27"/>
  <c r="I412" i="27"/>
  <c r="H412" i="27"/>
  <c r="G412" i="27"/>
  <c r="F412" i="27"/>
  <c r="A412" i="27" a="1"/>
  <c r="A412" i="27" s="1"/>
  <c r="A369" i="27" a="1"/>
  <c r="A369" i="27" s="1"/>
  <c r="N363" i="27"/>
  <c r="M363" i="27"/>
  <c r="L363" i="27"/>
  <c r="K363" i="27"/>
  <c r="J363" i="27"/>
  <c r="I363" i="27"/>
  <c r="H363" i="27"/>
  <c r="G363" i="27"/>
  <c r="F363" i="27"/>
  <c r="N362" i="27"/>
  <c r="M362" i="27"/>
  <c r="L362" i="27"/>
  <c r="K362" i="27"/>
  <c r="J362" i="27"/>
  <c r="I362" i="27"/>
  <c r="H362" i="27"/>
  <c r="G362" i="27"/>
  <c r="F362" i="27"/>
  <c r="N361" i="27"/>
  <c r="M361" i="27"/>
  <c r="L361" i="27"/>
  <c r="K361" i="27"/>
  <c r="J361" i="27"/>
  <c r="I361" i="27"/>
  <c r="H361" i="27"/>
  <c r="G361" i="27"/>
  <c r="F361" i="27"/>
  <c r="N360" i="27"/>
  <c r="M360" i="27"/>
  <c r="L360" i="27"/>
  <c r="K360" i="27"/>
  <c r="J360" i="27"/>
  <c r="I360" i="27"/>
  <c r="H360" i="27"/>
  <c r="G360" i="27"/>
  <c r="F360" i="27"/>
  <c r="N359" i="27"/>
  <c r="M359" i="27"/>
  <c r="L359" i="27"/>
  <c r="K359" i="27"/>
  <c r="J359" i="27"/>
  <c r="I359" i="27"/>
  <c r="H359" i="27"/>
  <c r="G359" i="27"/>
  <c r="F359" i="27"/>
  <c r="N358" i="27"/>
  <c r="M358" i="27"/>
  <c r="L358" i="27"/>
  <c r="K358" i="27"/>
  <c r="J358" i="27"/>
  <c r="I358" i="27"/>
  <c r="H358" i="27"/>
  <c r="G358" i="27"/>
  <c r="F358" i="27"/>
  <c r="N357" i="27"/>
  <c r="M357" i="27"/>
  <c r="L357" i="27"/>
  <c r="K357" i="27"/>
  <c r="J357" i="27"/>
  <c r="I357" i="27"/>
  <c r="H357" i="27"/>
  <c r="G357" i="27"/>
  <c r="F357" i="27"/>
  <c r="N356" i="27"/>
  <c r="M356" i="27"/>
  <c r="L356" i="27"/>
  <c r="K356" i="27"/>
  <c r="J356" i="27"/>
  <c r="I356" i="27"/>
  <c r="H356" i="27"/>
  <c r="G356" i="27"/>
  <c r="F356" i="27"/>
  <c r="N355" i="27"/>
  <c r="M355" i="27"/>
  <c r="L355" i="27"/>
  <c r="K355" i="27"/>
  <c r="J355" i="27"/>
  <c r="I355" i="27"/>
  <c r="H355" i="27"/>
  <c r="G355" i="27"/>
  <c r="F355" i="27"/>
  <c r="N354" i="27"/>
  <c r="M354" i="27"/>
  <c r="L354" i="27"/>
  <c r="K354" i="27"/>
  <c r="J354" i="27"/>
  <c r="I354" i="27"/>
  <c r="H354" i="27"/>
  <c r="G354" i="27"/>
  <c r="F354" i="27"/>
  <c r="N353" i="27"/>
  <c r="M353" i="27"/>
  <c r="L353" i="27"/>
  <c r="K353" i="27"/>
  <c r="J353" i="27"/>
  <c r="I353" i="27"/>
  <c r="H353" i="27"/>
  <c r="G353" i="27"/>
  <c r="F353" i="27"/>
  <c r="N352" i="27"/>
  <c r="M352" i="27"/>
  <c r="L352" i="27"/>
  <c r="K352" i="27"/>
  <c r="J352" i="27"/>
  <c r="I352" i="27"/>
  <c r="H352" i="27"/>
  <c r="G352" i="27"/>
  <c r="F352" i="27"/>
  <c r="N351" i="27"/>
  <c r="M351" i="27"/>
  <c r="L351" i="27"/>
  <c r="K351" i="27"/>
  <c r="J351" i="27"/>
  <c r="I351" i="27"/>
  <c r="H351" i="27"/>
  <c r="G351" i="27"/>
  <c r="F351" i="27"/>
  <c r="N350" i="27"/>
  <c r="M350" i="27"/>
  <c r="L350" i="27"/>
  <c r="K350" i="27"/>
  <c r="J350" i="27"/>
  <c r="I350" i="27"/>
  <c r="H350" i="27"/>
  <c r="G350" i="27"/>
  <c r="F350" i="27"/>
  <c r="N349" i="27"/>
  <c r="M349" i="27"/>
  <c r="L349" i="27"/>
  <c r="K349" i="27"/>
  <c r="J349" i="27"/>
  <c r="I349" i="27"/>
  <c r="H349" i="27"/>
  <c r="G349" i="27"/>
  <c r="F349" i="27"/>
  <c r="N348" i="27"/>
  <c r="M348" i="27"/>
  <c r="L348" i="27"/>
  <c r="K348" i="27"/>
  <c r="J348" i="27"/>
  <c r="I348" i="27"/>
  <c r="H348" i="27"/>
  <c r="G348" i="27"/>
  <c r="F348" i="27"/>
  <c r="N347" i="27"/>
  <c r="M347" i="27"/>
  <c r="L347" i="27"/>
  <c r="K347" i="27"/>
  <c r="J347" i="27"/>
  <c r="I347" i="27"/>
  <c r="H347" i="27"/>
  <c r="G347" i="27"/>
  <c r="F347" i="27"/>
  <c r="N346" i="27"/>
  <c r="M346" i="27"/>
  <c r="L346" i="27"/>
  <c r="K346" i="27"/>
  <c r="J346" i="27"/>
  <c r="I346" i="27"/>
  <c r="H346" i="27"/>
  <c r="G346" i="27"/>
  <c r="F346" i="27"/>
  <c r="N345" i="27"/>
  <c r="M345" i="27"/>
  <c r="L345" i="27"/>
  <c r="K345" i="27"/>
  <c r="J345" i="27"/>
  <c r="I345" i="27"/>
  <c r="H345" i="27"/>
  <c r="G345" i="27"/>
  <c r="F345" i="27"/>
  <c r="N344" i="27"/>
  <c r="M344" i="27"/>
  <c r="L344" i="27"/>
  <c r="K344" i="27"/>
  <c r="J344" i="27"/>
  <c r="I344" i="27"/>
  <c r="H344" i="27"/>
  <c r="G344" i="27"/>
  <c r="F344" i="27"/>
  <c r="N343" i="27"/>
  <c r="M343" i="27"/>
  <c r="L343" i="27"/>
  <c r="K343" i="27"/>
  <c r="J343" i="27"/>
  <c r="I343" i="27"/>
  <c r="H343" i="27"/>
  <c r="G343" i="27"/>
  <c r="F343" i="27"/>
  <c r="N342" i="27"/>
  <c r="M342" i="27"/>
  <c r="L342" i="27"/>
  <c r="K342" i="27"/>
  <c r="J342" i="27"/>
  <c r="I342" i="27"/>
  <c r="H342" i="27"/>
  <c r="G342" i="27"/>
  <c r="F342" i="27"/>
  <c r="N341" i="27"/>
  <c r="M341" i="27"/>
  <c r="L341" i="27"/>
  <c r="K341" i="27"/>
  <c r="J341" i="27"/>
  <c r="I341" i="27"/>
  <c r="H341" i="27"/>
  <c r="G341" i="27"/>
  <c r="F341" i="27"/>
  <c r="N340" i="27"/>
  <c r="M340" i="27"/>
  <c r="L340" i="27"/>
  <c r="K340" i="27"/>
  <c r="J340" i="27"/>
  <c r="I340" i="27"/>
  <c r="H340" i="27"/>
  <c r="G340" i="27"/>
  <c r="F340" i="27"/>
  <c r="N339" i="27"/>
  <c r="M339" i="27"/>
  <c r="L339" i="27"/>
  <c r="K339" i="27"/>
  <c r="J339" i="27"/>
  <c r="I339" i="27"/>
  <c r="H339" i="27"/>
  <c r="G339" i="27"/>
  <c r="F339" i="27"/>
  <c r="N338" i="27"/>
  <c r="M338" i="27"/>
  <c r="L338" i="27"/>
  <c r="K338" i="27"/>
  <c r="J338" i="27"/>
  <c r="I338" i="27"/>
  <c r="H338" i="27"/>
  <c r="G338" i="27"/>
  <c r="F338" i="27"/>
  <c r="N337" i="27"/>
  <c r="M337" i="27"/>
  <c r="L337" i="27"/>
  <c r="K337" i="27"/>
  <c r="J337" i="27"/>
  <c r="I337" i="27"/>
  <c r="H337" i="27"/>
  <c r="G337" i="27"/>
  <c r="F337" i="27"/>
  <c r="N336" i="27"/>
  <c r="M336" i="27"/>
  <c r="L336" i="27"/>
  <c r="K336" i="27"/>
  <c r="J336" i="27"/>
  <c r="I336" i="27"/>
  <c r="H336" i="27"/>
  <c r="G336" i="27"/>
  <c r="F336" i="27"/>
  <c r="N335" i="27"/>
  <c r="M335" i="27"/>
  <c r="L335" i="27"/>
  <c r="K335" i="27"/>
  <c r="J335" i="27"/>
  <c r="I335" i="27"/>
  <c r="H335" i="27"/>
  <c r="G335" i="27"/>
  <c r="F335" i="27"/>
  <c r="N334" i="27"/>
  <c r="M334" i="27"/>
  <c r="L334" i="27"/>
  <c r="K334" i="27"/>
  <c r="J334" i="27"/>
  <c r="I334" i="27"/>
  <c r="H334" i="27"/>
  <c r="G334" i="27"/>
  <c r="F334" i="27"/>
  <c r="N333" i="27"/>
  <c r="M333" i="27"/>
  <c r="L333" i="27"/>
  <c r="K333" i="27"/>
  <c r="J333" i="27"/>
  <c r="I333" i="27"/>
  <c r="H333" i="27"/>
  <c r="G333" i="27"/>
  <c r="F333" i="27"/>
  <c r="N332" i="27"/>
  <c r="M332" i="27"/>
  <c r="L332" i="27"/>
  <c r="K332" i="27"/>
  <c r="J332" i="27"/>
  <c r="I332" i="27"/>
  <c r="H332" i="27"/>
  <c r="G332" i="27"/>
  <c r="F332" i="27"/>
  <c r="N331" i="27"/>
  <c r="M331" i="27"/>
  <c r="L331" i="27"/>
  <c r="K331" i="27"/>
  <c r="J331" i="27"/>
  <c r="I331" i="27"/>
  <c r="H331" i="27"/>
  <c r="G331" i="27"/>
  <c r="F331" i="27"/>
  <c r="N330" i="27"/>
  <c r="M330" i="27"/>
  <c r="L330" i="27"/>
  <c r="K330" i="27"/>
  <c r="J330" i="27"/>
  <c r="I330" i="27"/>
  <c r="H330" i="27"/>
  <c r="G330" i="27"/>
  <c r="F330" i="27"/>
  <c r="N329" i="27"/>
  <c r="M329" i="27"/>
  <c r="L329" i="27"/>
  <c r="K329" i="27"/>
  <c r="J329" i="27"/>
  <c r="I329" i="27"/>
  <c r="H329" i="27"/>
  <c r="G329" i="27"/>
  <c r="F329" i="27"/>
  <c r="N328" i="27"/>
  <c r="M328" i="27"/>
  <c r="L328" i="27"/>
  <c r="K328" i="27"/>
  <c r="J328" i="27"/>
  <c r="I328" i="27"/>
  <c r="H328" i="27"/>
  <c r="G328" i="27"/>
  <c r="F328" i="27"/>
  <c r="N327" i="27"/>
  <c r="M327" i="27"/>
  <c r="L327" i="27"/>
  <c r="K327" i="27"/>
  <c r="J327" i="27"/>
  <c r="I327" i="27"/>
  <c r="H327" i="27"/>
  <c r="G327" i="27"/>
  <c r="F327" i="27"/>
  <c r="N326" i="27"/>
  <c r="M326" i="27"/>
  <c r="L326" i="27"/>
  <c r="K326" i="27"/>
  <c r="J326" i="27"/>
  <c r="I326" i="27"/>
  <c r="H326" i="27"/>
  <c r="G326" i="27"/>
  <c r="F326" i="27"/>
  <c r="N325" i="27"/>
  <c r="M325" i="27"/>
  <c r="L325" i="27"/>
  <c r="K325" i="27"/>
  <c r="J325" i="27"/>
  <c r="I325" i="27"/>
  <c r="H325" i="27"/>
  <c r="G325" i="27"/>
  <c r="F325" i="27"/>
  <c r="N324" i="27"/>
  <c r="M324" i="27"/>
  <c r="L324" i="27"/>
  <c r="K324" i="27"/>
  <c r="J324" i="27"/>
  <c r="I324" i="27"/>
  <c r="H324" i="27"/>
  <c r="G324" i="27"/>
  <c r="F324" i="27"/>
  <c r="A324" i="27" a="1"/>
  <c r="A324" i="27" s="1"/>
  <c r="A281" i="27" a="1"/>
  <c r="A281" i="27" s="1"/>
  <c r="N275" i="27"/>
  <c r="M275" i="27"/>
  <c r="L275" i="27"/>
  <c r="K275" i="27"/>
  <c r="J275" i="27"/>
  <c r="I275" i="27"/>
  <c r="H275" i="27"/>
  <c r="G275" i="27"/>
  <c r="F275" i="27"/>
  <c r="N274" i="27"/>
  <c r="M274" i="27"/>
  <c r="L274" i="27"/>
  <c r="K274" i="27"/>
  <c r="J274" i="27"/>
  <c r="I274" i="27"/>
  <c r="H274" i="27"/>
  <c r="G274" i="27"/>
  <c r="F274" i="27"/>
  <c r="N273" i="27"/>
  <c r="M273" i="27"/>
  <c r="L273" i="27"/>
  <c r="K273" i="27"/>
  <c r="J273" i="27"/>
  <c r="I273" i="27"/>
  <c r="H273" i="27"/>
  <c r="G273" i="27"/>
  <c r="F273" i="27"/>
  <c r="N272" i="27"/>
  <c r="M272" i="27"/>
  <c r="L272" i="27"/>
  <c r="K272" i="27"/>
  <c r="J272" i="27"/>
  <c r="I272" i="27"/>
  <c r="H272" i="27"/>
  <c r="G272" i="27"/>
  <c r="F272" i="27"/>
  <c r="N271" i="27"/>
  <c r="M271" i="27"/>
  <c r="L271" i="27"/>
  <c r="K271" i="27"/>
  <c r="J271" i="27"/>
  <c r="I271" i="27"/>
  <c r="H271" i="27"/>
  <c r="G271" i="27"/>
  <c r="F271" i="27"/>
  <c r="N270" i="27"/>
  <c r="M270" i="27"/>
  <c r="L270" i="27"/>
  <c r="K270" i="27"/>
  <c r="J270" i="27"/>
  <c r="I270" i="27"/>
  <c r="H270" i="27"/>
  <c r="G270" i="27"/>
  <c r="F270" i="27"/>
  <c r="N269" i="27"/>
  <c r="M269" i="27"/>
  <c r="L269" i="27"/>
  <c r="K269" i="27"/>
  <c r="J269" i="27"/>
  <c r="I269" i="27"/>
  <c r="H269" i="27"/>
  <c r="G269" i="27"/>
  <c r="F269" i="27"/>
  <c r="N268" i="27"/>
  <c r="M268" i="27"/>
  <c r="L268" i="27"/>
  <c r="K268" i="27"/>
  <c r="J268" i="27"/>
  <c r="I268" i="27"/>
  <c r="H268" i="27"/>
  <c r="G268" i="27"/>
  <c r="F268" i="27"/>
  <c r="N267" i="27"/>
  <c r="M267" i="27"/>
  <c r="L267" i="27"/>
  <c r="K267" i="27"/>
  <c r="J267" i="27"/>
  <c r="I267" i="27"/>
  <c r="H267" i="27"/>
  <c r="G267" i="27"/>
  <c r="F267" i="27"/>
  <c r="N266" i="27"/>
  <c r="M266" i="27"/>
  <c r="L266" i="27"/>
  <c r="K266" i="27"/>
  <c r="J266" i="27"/>
  <c r="I266" i="27"/>
  <c r="H266" i="27"/>
  <c r="G266" i="27"/>
  <c r="F266" i="27"/>
  <c r="N265" i="27"/>
  <c r="M265" i="27"/>
  <c r="L265" i="27"/>
  <c r="K265" i="27"/>
  <c r="J265" i="27"/>
  <c r="I265" i="27"/>
  <c r="H265" i="27"/>
  <c r="G265" i="27"/>
  <c r="F265" i="27"/>
  <c r="N264" i="27"/>
  <c r="M264" i="27"/>
  <c r="L264" i="27"/>
  <c r="K264" i="27"/>
  <c r="J264" i="27"/>
  <c r="I264" i="27"/>
  <c r="H264" i="27"/>
  <c r="G264" i="27"/>
  <c r="F264" i="27"/>
  <c r="N263" i="27"/>
  <c r="M263" i="27"/>
  <c r="L263" i="27"/>
  <c r="K263" i="27"/>
  <c r="J263" i="27"/>
  <c r="I263" i="27"/>
  <c r="H263" i="27"/>
  <c r="G263" i="27"/>
  <c r="F263" i="27"/>
  <c r="N262" i="27"/>
  <c r="M262" i="27"/>
  <c r="L262" i="27"/>
  <c r="K262" i="27"/>
  <c r="J262" i="27"/>
  <c r="I262" i="27"/>
  <c r="H262" i="27"/>
  <c r="G262" i="27"/>
  <c r="F262" i="27"/>
  <c r="N261" i="27"/>
  <c r="M261" i="27"/>
  <c r="L261" i="27"/>
  <c r="K261" i="27"/>
  <c r="J261" i="27"/>
  <c r="I261" i="27"/>
  <c r="H261" i="27"/>
  <c r="G261" i="27"/>
  <c r="F261" i="27"/>
  <c r="N260" i="27"/>
  <c r="M260" i="27"/>
  <c r="L260" i="27"/>
  <c r="K260" i="27"/>
  <c r="J260" i="27"/>
  <c r="I260" i="27"/>
  <c r="H260" i="27"/>
  <c r="G260" i="27"/>
  <c r="F260" i="27"/>
  <c r="N259" i="27"/>
  <c r="M259" i="27"/>
  <c r="L259" i="27"/>
  <c r="K259" i="27"/>
  <c r="J259" i="27"/>
  <c r="I259" i="27"/>
  <c r="H259" i="27"/>
  <c r="G259" i="27"/>
  <c r="F259" i="27"/>
  <c r="N258" i="27"/>
  <c r="M258" i="27"/>
  <c r="L258" i="27"/>
  <c r="K258" i="27"/>
  <c r="J258" i="27"/>
  <c r="I258" i="27"/>
  <c r="H258" i="27"/>
  <c r="G258" i="27"/>
  <c r="F258" i="27"/>
  <c r="N257" i="27"/>
  <c r="M257" i="27"/>
  <c r="L257" i="27"/>
  <c r="K257" i="27"/>
  <c r="J257" i="27"/>
  <c r="I257" i="27"/>
  <c r="H257" i="27"/>
  <c r="G257" i="27"/>
  <c r="F257" i="27"/>
  <c r="N256" i="27"/>
  <c r="M256" i="27"/>
  <c r="L256" i="27"/>
  <c r="K256" i="27"/>
  <c r="J256" i="27"/>
  <c r="I256" i="27"/>
  <c r="H256" i="27"/>
  <c r="G256" i="27"/>
  <c r="F256" i="27"/>
  <c r="N255" i="27"/>
  <c r="M255" i="27"/>
  <c r="L255" i="27"/>
  <c r="K255" i="27"/>
  <c r="J255" i="27"/>
  <c r="I255" i="27"/>
  <c r="H255" i="27"/>
  <c r="G255" i="27"/>
  <c r="F255" i="27"/>
  <c r="N254" i="27"/>
  <c r="M254" i="27"/>
  <c r="L254" i="27"/>
  <c r="K254" i="27"/>
  <c r="J254" i="27"/>
  <c r="I254" i="27"/>
  <c r="H254" i="27"/>
  <c r="G254" i="27"/>
  <c r="F254" i="27"/>
  <c r="N253" i="27"/>
  <c r="M253" i="27"/>
  <c r="L253" i="27"/>
  <c r="K253" i="27"/>
  <c r="J253" i="27"/>
  <c r="I253" i="27"/>
  <c r="H253" i="27"/>
  <c r="G253" i="27"/>
  <c r="F253" i="27"/>
  <c r="N252" i="27"/>
  <c r="M252" i="27"/>
  <c r="L252" i="27"/>
  <c r="K252" i="27"/>
  <c r="J252" i="27"/>
  <c r="I252" i="27"/>
  <c r="H252" i="27"/>
  <c r="G252" i="27"/>
  <c r="F252" i="27"/>
  <c r="N251" i="27"/>
  <c r="M251" i="27"/>
  <c r="L251" i="27"/>
  <c r="K251" i="27"/>
  <c r="J251" i="27"/>
  <c r="I251" i="27"/>
  <c r="H251" i="27"/>
  <c r="G251" i="27"/>
  <c r="F251" i="27"/>
  <c r="N250" i="27"/>
  <c r="M250" i="27"/>
  <c r="L250" i="27"/>
  <c r="K250" i="27"/>
  <c r="J250" i="27"/>
  <c r="I250" i="27"/>
  <c r="H250" i="27"/>
  <c r="G250" i="27"/>
  <c r="F250" i="27"/>
  <c r="N249" i="27"/>
  <c r="M249" i="27"/>
  <c r="L249" i="27"/>
  <c r="K249" i="27"/>
  <c r="J249" i="27"/>
  <c r="I249" i="27"/>
  <c r="H249" i="27"/>
  <c r="G249" i="27"/>
  <c r="F249" i="27"/>
  <c r="N248" i="27"/>
  <c r="M248" i="27"/>
  <c r="L248" i="27"/>
  <c r="K248" i="27"/>
  <c r="J248" i="27"/>
  <c r="I248" i="27"/>
  <c r="H248" i="27"/>
  <c r="G248" i="27"/>
  <c r="F248" i="27"/>
  <c r="N247" i="27"/>
  <c r="M247" i="27"/>
  <c r="L247" i="27"/>
  <c r="K247" i="27"/>
  <c r="J247" i="27"/>
  <c r="I247" i="27"/>
  <c r="H247" i="27"/>
  <c r="G247" i="27"/>
  <c r="F247" i="27"/>
  <c r="N246" i="27"/>
  <c r="M246" i="27"/>
  <c r="L246" i="27"/>
  <c r="K246" i="27"/>
  <c r="J246" i="27"/>
  <c r="I246" i="27"/>
  <c r="H246" i="27"/>
  <c r="G246" i="27"/>
  <c r="F246" i="27"/>
  <c r="N245" i="27"/>
  <c r="M245" i="27"/>
  <c r="L245" i="27"/>
  <c r="K245" i="27"/>
  <c r="J245" i="27"/>
  <c r="I245" i="27"/>
  <c r="H245" i="27"/>
  <c r="G245" i="27"/>
  <c r="F245" i="27"/>
  <c r="N244" i="27"/>
  <c r="M244" i="27"/>
  <c r="L244" i="27"/>
  <c r="K244" i="27"/>
  <c r="J244" i="27"/>
  <c r="I244" i="27"/>
  <c r="H244" i="27"/>
  <c r="G244" i="27"/>
  <c r="F244" i="27"/>
  <c r="N243" i="27"/>
  <c r="M243" i="27"/>
  <c r="L243" i="27"/>
  <c r="K243" i="27"/>
  <c r="J243" i="27"/>
  <c r="I243" i="27"/>
  <c r="H243" i="27"/>
  <c r="G243" i="27"/>
  <c r="F243" i="27"/>
  <c r="N242" i="27"/>
  <c r="M242" i="27"/>
  <c r="L242" i="27"/>
  <c r="K242" i="27"/>
  <c r="J242" i="27"/>
  <c r="I242" i="27"/>
  <c r="H242" i="27"/>
  <c r="G242" i="27"/>
  <c r="F242" i="27"/>
  <c r="N241" i="27"/>
  <c r="M241" i="27"/>
  <c r="L241" i="27"/>
  <c r="K241" i="27"/>
  <c r="J241" i="27"/>
  <c r="I241" i="27"/>
  <c r="H241" i="27"/>
  <c r="G241" i="27"/>
  <c r="F241" i="27"/>
  <c r="N240" i="27"/>
  <c r="M240" i="27"/>
  <c r="L240" i="27"/>
  <c r="K240" i="27"/>
  <c r="J240" i="27"/>
  <c r="I240" i="27"/>
  <c r="H240" i="27"/>
  <c r="G240" i="27"/>
  <c r="F240" i="27"/>
  <c r="N239" i="27"/>
  <c r="M239" i="27"/>
  <c r="L239" i="27"/>
  <c r="K239" i="27"/>
  <c r="J239" i="27"/>
  <c r="I239" i="27"/>
  <c r="H239" i="27"/>
  <c r="G239" i="27"/>
  <c r="F239" i="27"/>
  <c r="N238" i="27"/>
  <c r="M238" i="27"/>
  <c r="L238" i="27"/>
  <c r="K238" i="27"/>
  <c r="J238" i="27"/>
  <c r="I238" i="27"/>
  <c r="H238" i="27"/>
  <c r="G238" i="27"/>
  <c r="F238" i="27"/>
  <c r="N237" i="27"/>
  <c r="M237" i="27"/>
  <c r="L237" i="27"/>
  <c r="K237" i="27"/>
  <c r="J237" i="27"/>
  <c r="I237" i="27"/>
  <c r="H237" i="27"/>
  <c r="G237" i="27"/>
  <c r="F237" i="27"/>
  <c r="N236" i="27"/>
  <c r="M236" i="27"/>
  <c r="L236" i="27"/>
  <c r="K236" i="27"/>
  <c r="J236" i="27"/>
  <c r="I236" i="27"/>
  <c r="H236" i="27"/>
  <c r="G236" i="27"/>
  <c r="F236" i="27"/>
  <c r="A236" i="27" a="1"/>
  <c r="A236" i="27" s="1"/>
  <c r="A192" i="27" a="1"/>
  <c r="A192" i="27" s="1"/>
  <c r="A148" i="27" a="1"/>
  <c r="A106" i="27" a="1"/>
  <c r="A63" i="27" a="1"/>
  <c r="A19" i="27" a="1"/>
  <c r="H66" i="27" l="1"/>
  <c r="H72" i="27"/>
  <c r="H78" i="27"/>
  <c r="H84" i="27"/>
  <c r="H90" i="27"/>
  <c r="H96" i="27"/>
  <c r="H102" i="27"/>
  <c r="I66" i="27"/>
  <c r="I72" i="27"/>
  <c r="I78" i="27"/>
  <c r="I84" i="27"/>
  <c r="I90" i="27"/>
  <c r="I96" i="27"/>
  <c r="I102" i="27"/>
  <c r="H67" i="27"/>
  <c r="H73" i="27"/>
  <c r="H79" i="27"/>
  <c r="H85" i="27"/>
  <c r="H91" i="27"/>
  <c r="H97" i="27"/>
  <c r="I67" i="27"/>
  <c r="I73" i="27"/>
  <c r="I79" i="27"/>
  <c r="I85" i="27"/>
  <c r="I91" i="27"/>
  <c r="I97" i="27"/>
  <c r="H68" i="27"/>
  <c r="H74" i="27"/>
  <c r="H80" i="27"/>
  <c r="H86" i="27"/>
  <c r="H92" i="27"/>
  <c r="H98" i="27"/>
  <c r="I68" i="27"/>
  <c r="I74" i="27"/>
  <c r="I80" i="27"/>
  <c r="I86" i="27"/>
  <c r="I92" i="27"/>
  <c r="I98" i="27"/>
  <c r="H69" i="27"/>
  <c r="H75" i="27"/>
  <c r="H81" i="27"/>
  <c r="H87" i="27"/>
  <c r="H93" i="27"/>
  <c r="H99" i="27"/>
  <c r="I69" i="27"/>
  <c r="I75" i="27"/>
  <c r="I81" i="27"/>
  <c r="I87" i="27"/>
  <c r="I93" i="27"/>
  <c r="I99" i="27"/>
  <c r="H64" i="27"/>
  <c r="H70" i="27"/>
  <c r="H76" i="27"/>
  <c r="H82" i="27"/>
  <c r="H88" i="27"/>
  <c r="H94" i="27"/>
  <c r="H100" i="27"/>
  <c r="I64" i="27"/>
  <c r="I70" i="27"/>
  <c r="I76" i="27"/>
  <c r="I82" i="27"/>
  <c r="I88" i="27"/>
  <c r="I94" i="27"/>
  <c r="I100" i="27"/>
  <c r="H65" i="27"/>
  <c r="H71" i="27"/>
  <c r="H77" i="27"/>
  <c r="H83" i="27"/>
  <c r="H89" i="27"/>
  <c r="H95" i="27"/>
  <c r="H101" i="27"/>
  <c r="I65" i="27"/>
  <c r="I71" i="27"/>
  <c r="I77" i="27"/>
  <c r="I83" i="27"/>
  <c r="I89" i="27"/>
  <c r="I95" i="27"/>
  <c r="I101" i="27"/>
  <c r="J276" i="27"/>
  <c r="J278" i="27" s="1"/>
  <c r="J452" i="27"/>
  <c r="J454" i="27" s="1"/>
  <c r="I276" i="27"/>
  <c r="I278" i="27" s="1"/>
  <c r="K276" i="27"/>
  <c r="K278" i="27" s="1"/>
  <c r="K452" i="27"/>
  <c r="K454" i="27" s="1"/>
  <c r="M276" i="27"/>
  <c r="M278" i="27" s="1"/>
  <c r="N276" i="27"/>
  <c r="N278" i="27" s="1"/>
  <c r="F276" i="27"/>
  <c r="G276" i="27"/>
  <c r="G278" i="27" s="1"/>
  <c r="L276" i="27"/>
  <c r="L278" i="27" s="1"/>
  <c r="H276" i="27"/>
  <c r="H278" i="27" s="1"/>
  <c r="L452" i="27"/>
  <c r="L454" i="27" s="1"/>
  <c r="M452" i="27"/>
  <c r="M454" i="27" s="1"/>
  <c r="N452" i="27"/>
  <c r="N454" i="27" s="1"/>
  <c r="K364" i="27"/>
  <c r="K366" i="27" s="1"/>
  <c r="L364" i="27"/>
  <c r="L366" i="27" s="1"/>
  <c r="F452" i="27"/>
  <c r="F454" i="27" s="1"/>
  <c r="G364" i="27"/>
  <c r="G366" i="27" s="1"/>
  <c r="M364" i="27"/>
  <c r="M366" i="27" s="1"/>
  <c r="N364" i="27"/>
  <c r="N366" i="27" s="1"/>
  <c r="H452" i="27"/>
  <c r="H454" i="27" s="1"/>
  <c r="F364" i="27"/>
  <c r="F366" i="27" s="1"/>
  <c r="H364" i="27"/>
  <c r="H366" i="27" s="1"/>
  <c r="I364" i="27"/>
  <c r="I366" i="27" s="1"/>
  <c r="J364" i="27"/>
  <c r="J366" i="27" s="1"/>
  <c r="G452" i="27"/>
  <c r="G454" i="27" s="1"/>
  <c r="I452" i="27"/>
  <c r="I454" i="27" s="1"/>
  <c r="A106" i="27"/>
  <c r="A19" i="27"/>
  <c r="A63" i="27"/>
  <c r="A148" i="27"/>
  <c r="H63" i="27" l="1"/>
  <c r="I63" i="27"/>
  <c r="E133" i="27"/>
  <c r="E175" i="27"/>
  <c r="E185" i="27"/>
  <c r="E143" i="27"/>
  <c r="I138" i="27"/>
  <c r="I180" i="27"/>
  <c r="H114" i="27"/>
  <c r="H156" i="27"/>
  <c r="F172" i="27"/>
  <c r="F130" i="27"/>
  <c r="G112" i="27"/>
  <c r="G154" i="27"/>
  <c r="E169" i="27"/>
  <c r="E127" i="27"/>
  <c r="E123" i="27"/>
  <c r="E165" i="27"/>
  <c r="F126" i="27"/>
  <c r="F168" i="27"/>
  <c r="F167" i="27"/>
  <c r="F125" i="27"/>
  <c r="G123" i="27"/>
  <c r="G165" i="27"/>
  <c r="F143" i="27"/>
  <c r="F185" i="27"/>
  <c r="I175" i="27"/>
  <c r="I133" i="27"/>
  <c r="I187" i="27"/>
  <c r="I145" i="27"/>
  <c r="I185" i="27"/>
  <c r="I143" i="27"/>
  <c r="H167" i="27"/>
  <c r="H125" i="27"/>
  <c r="G145" i="27"/>
  <c r="G187" i="27"/>
  <c r="I149" i="27"/>
  <c r="I107" i="27"/>
  <c r="H128" i="27"/>
  <c r="H170" i="27"/>
  <c r="G111" i="27"/>
  <c r="G153" i="27"/>
  <c r="F129" i="27"/>
  <c r="F171" i="27"/>
  <c r="G155" i="27"/>
  <c r="G113" i="27"/>
  <c r="H132" i="27"/>
  <c r="H174" i="27"/>
  <c r="H161" i="27"/>
  <c r="H119" i="27"/>
  <c r="F107" i="27"/>
  <c r="F149" i="27"/>
  <c r="F152" i="27"/>
  <c r="F110" i="27"/>
  <c r="G120" i="27"/>
  <c r="G162" i="27"/>
  <c r="F111" i="27"/>
  <c r="F153" i="27"/>
  <c r="I114" i="27"/>
  <c r="I156" i="27"/>
  <c r="I128" i="27"/>
  <c r="I170" i="27"/>
  <c r="I126" i="27"/>
  <c r="I168" i="27"/>
  <c r="H154" i="27"/>
  <c r="H112" i="27"/>
  <c r="F176" i="27"/>
  <c r="F134" i="27"/>
  <c r="G152" i="27"/>
  <c r="G110" i="27"/>
  <c r="H116" i="27"/>
  <c r="H158" i="27"/>
  <c r="G124" i="27"/>
  <c r="G166" i="27"/>
  <c r="I144" i="27"/>
  <c r="I186" i="27"/>
  <c r="F160" i="27"/>
  <c r="F118" i="27"/>
  <c r="G136" i="27"/>
  <c r="G178" i="27"/>
  <c r="I132" i="27"/>
  <c r="I174" i="27"/>
  <c r="E134" i="27"/>
  <c r="E176" i="27"/>
  <c r="F144" i="27"/>
  <c r="F186" i="27"/>
  <c r="I120" i="27"/>
  <c r="I162" i="27"/>
  <c r="F170" i="27"/>
  <c r="F128" i="27"/>
  <c r="H185" i="27"/>
  <c r="H143" i="27"/>
  <c r="H184" i="27"/>
  <c r="H142" i="27"/>
  <c r="F158" i="27"/>
  <c r="F116" i="27"/>
  <c r="F135" i="27"/>
  <c r="F177" i="27"/>
  <c r="I160" i="27"/>
  <c r="I118" i="27"/>
  <c r="F131" i="27"/>
  <c r="F173" i="27"/>
  <c r="H173" i="27"/>
  <c r="H131" i="27"/>
  <c r="E179" i="27"/>
  <c r="E137" i="27"/>
  <c r="H169" i="27"/>
  <c r="H127" i="27"/>
  <c r="H126" i="27"/>
  <c r="H168" i="27"/>
  <c r="E173" i="27"/>
  <c r="E131" i="27"/>
  <c r="I116" i="27"/>
  <c r="I158" i="27"/>
  <c r="F138" i="27"/>
  <c r="F180" i="27"/>
  <c r="F136" i="27"/>
  <c r="F178" i="27"/>
  <c r="F179" i="27"/>
  <c r="F137" i="27"/>
  <c r="H123" i="27"/>
  <c r="H165" i="27"/>
  <c r="E121" i="27"/>
  <c r="E163" i="27"/>
  <c r="F132" i="27"/>
  <c r="F174" i="27"/>
  <c r="I108" i="27"/>
  <c r="I150" i="27"/>
  <c r="G133" i="27"/>
  <c r="G175" i="27"/>
  <c r="E159" i="27"/>
  <c r="E117" i="27"/>
  <c r="G164" i="27"/>
  <c r="G122" i="27"/>
  <c r="G167" i="27"/>
  <c r="G125" i="27"/>
  <c r="G171" i="27"/>
  <c r="G129" i="27"/>
  <c r="I125" i="27"/>
  <c r="I167" i="27"/>
  <c r="F155" i="27"/>
  <c r="F113" i="27"/>
  <c r="I184" i="27"/>
  <c r="I142" i="27"/>
  <c r="E164" i="27"/>
  <c r="E122" i="27"/>
  <c r="I140" i="27"/>
  <c r="I182" i="27"/>
  <c r="E126" i="27"/>
  <c r="E168" i="27"/>
  <c r="F123" i="27"/>
  <c r="F165" i="27"/>
  <c r="H155" i="27"/>
  <c r="H113" i="27"/>
  <c r="G181" i="27"/>
  <c r="G139" i="27"/>
  <c r="G182" i="27"/>
  <c r="G140" i="27"/>
  <c r="G184" i="27"/>
  <c r="G142" i="27"/>
  <c r="I111" i="27"/>
  <c r="I153" i="27"/>
  <c r="H160" i="27"/>
  <c r="H118" i="27"/>
  <c r="E183" i="27"/>
  <c r="E141" i="27"/>
  <c r="E155" i="27"/>
  <c r="E113" i="27"/>
  <c r="H176" i="27"/>
  <c r="H134" i="27"/>
  <c r="I163" i="27"/>
  <c r="I121" i="27"/>
  <c r="H130" i="27"/>
  <c r="H172" i="27"/>
  <c r="H108" i="27"/>
  <c r="H150" i="27"/>
  <c r="H149" i="27"/>
  <c r="H107" i="27"/>
  <c r="Y73" i="27"/>
  <c r="E158" i="27"/>
  <c r="E116" i="27"/>
  <c r="G176" i="27"/>
  <c r="G134" i="27"/>
  <c r="F164" i="27"/>
  <c r="F122" i="27"/>
  <c r="F119" i="27"/>
  <c r="F161" i="27"/>
  <c r="F124" i="27"/>
  <c r="F166" i="27"/>
  <c r="H152" i="27"/>
  <c r="H110" i="27"/>
  <c r="E107" i="27"/>
  <c r="E149" i="27"/>
  <c r="F120" i="27"/>
  <c r="F162" i="27"/>
  <c r="I169" i="27"/>
  <c r="I127" i="27"/>
  <c r="G130" i="27"/>
  <c r="G172" i="27"/>
  <c r="I161" i="27"/>
  <c r="I119" i="27"/>
  <c r="G138" i="27"/>
  <c r="G180" i="27"/>
  <c r="G114" i="27"/>
  <c r="G156" i="27"/>
  <c r="I181" i="27"/>
  <c r="I139" i="27"/>
  <c r="E150" i="27"/>
  <c r="E108" i="27"/>
  <c r="G183" i="27"/>
  <c r="G141" i="27"/>
  <c r="H178" i="27"/>
  <c r="H136" i="27"/>
  <c r="E160" i="27"/>
  <c r="E118" i="27"/>
  <c r="F181" i="27"/>
  <c r="F139" i="27"/>
  <c r="H145" i="27"/>
  <c r="H187" i="27"/>
  <c r="G185" i="27"/>
  <c r="G143" i="27"/>
  <c r="I183" i="27"/>
  <c r="I141" i="27"/>
  <c r="I159" i="27"/>
  <c r="I117" i="27"/>
  <c r="G169" i="27"/>
  <c r="G127" i="27"/>
  <c r="F157" i="27"/>
  <c r="F115" i="27"/>
  <c r="I176" i="27"/>
  <c r="I134" i="27"/>
  <c r="I173" i="27"/>
  <c r="I131" i="27"/>
  <c r="I130" i="27"/>
  <c r="I172" i="27"/>
  <c r="H183" i="27"/>
  <c r="H141" i="27"/>
  <c r="F169" i="27"/>
  <c r="F127" i="27"/>
  <c r="E145" i="27"/>
  <c r="E187" i="27"/>
  <c r="E186" i="27"/>
  <c r="E144" i="27"/>
  <c r="F108" i="27"/>
  <c r="F150" i="27"/>
  <c r="I137" i="27"/>
  <c r="I179" i="27"/>
  <c r="H135" i="27"/>
  <c r="H177" i="27"/>
  <c r="F112" i="27"/>
  <c r="F154" i="27"/>
  <c r="I157" i="27"/>
  <c r="I115" i="27"/>
  <c r="Y89" i="27"/>
  <c r="E174" i="27"/>
  <c r="E132" i="27"/>
  <c r="G149" i="27"/>
  <c r="G107" i="27"/>
  <c r="F121" i="27"/>
  <c r="F163" i="27"/>
  <c r="H159" i="27"/>
  <c r="H117" i="27"/>
  <c r="F133" i="27"/>
  <c r="F175" i="27"/>
  <c r="G108" i="27"/>
  <c r="G150" i="27"/>
  <c r="E128" i="27"/>
  <c r="E170" i="27"/>
  <c r="G144" i="27"/>
  <c r="G186" i="27"/>
  <c r="G158" i="27"/>
  <c r="G116" i="27"/>
  <c r="I113" i="27"/>
  <c r="I155" i="27"/>
  <c r="I154" i="27"/>
  <c r="I112" i="27"/>
  <c r="H166" i="27"/>
  <c r="H124" i="27"/>
  <c r="F109" i="27"/>
  <c r="F151" i="27"/>
  <c r="E172" i="27"/>
  <c r="E130" i="27"/>
  <c r="E171" i="27"/>
  <c r="E129" i="27"/>
  <c r="E138" i="27"/>
  <c r="E180" i="27"/>
  <c r="I123" i="27"/>
  <c r="I165" i="27"/>
  <c r="H164" i="27"/>
  <c r="H122" i="27"/>
  <c r="E136" i="27"/>
  <c r="E178" i="27"/>
  <c r="E184" i="27"/>
  <c r="E142" i="27"/>
  <c r="E162" i="27"/>
  <c r="E120" i="27"/>
  <c r="E110" i="27"/>
  <c r="E152" i="27"/>
  <c r="G126" i="27"/>
  <c r="G168" i="27"/>
  <c r="F114" i="27"/>
  <c r="F156" i="27"/>
  <c r="H133" i="27"/>
  <c r="H175" i="27"/>
  <c r="F145" i="27"/>
  <c r="F187" i="27"/>
  <c r="H144" i="27"/>
  <c r="H186" i="27"/>
  <c r="G161" i="27"/>
  <c r="G119" i="27"/>
  <c r="F184" i="27"/>
  <c r="F142" i="27"/>
  <c r="I171" i="27"/>
  <c r="I129" i="27"/>
  <c r="E135" i="27"/>
  <c r="E177" i="27"/>
  <c r="E157" i="27"/>
  <c r="E115" i="27"/>
  <c r="E114" i="27"/>
  <c r="E156" i="27"/>
  <c r="E167" i="27"/>
  <c r="E125" i="27"/>
  <c r="I109" i="27"/>
  <c r="I151" i="27"/>
  <c r="H109" i="27"/>
  <c r="H151" i="27"/>
  <c r="E124" i="27"/>
  <c r="E166" i="27"/>
  <c r="I166" i="27"/>
  <c r="I124" i="27"/>
  <c r="E182" i="27"/>
  <c r="E140" i="27"/>
  <c r="G121" i="27"/>
  <c r="G163" i="27"/>
  <c r="G109" i="27"/>
  <c r="G151" i="27"/>
  <c r="E181" i="27"/>
  <c r="E139" i="27"/>
  <c r="H157" i="27"/>
  <c r="H115" i="27"/>
  <c r="I135" i="27"/>
  <c r="I177" i="27"/>
  <c r="G173" i="27"/>
  <c r="G131" i="27"/>
  <c r="G135" i="27"/>
  <c r="G177" i="27"/>
  <c r="G179" i="27"/>
  <c r="G137" i="27"/>
  <c r="H111" i="27"/>
  <c r="H153" i="27"/>
  <c r="I152" i="27"/>
  <c r="I110" i="27"/>
  <c r="E161" i="27"/>
  <c r="E119" i="27"/>
  <c r="H181" i="27"/>
  <c r="H139" i="27"/>
  <c r="H179" i="27"/>
  <c r="H137" i="27"/>
  <c r="E111" i="27"/>
  <c r="E153" i="27"/>
  <c r="G159" i="27"/>
  <c r="G117" i="27"/>
  <c r="I178" i="27"/>
  <c r="I136" i="27"/>
  <c r="E112" i="27"/>
  <c r="E154" i="27"/>
  <c r="E109" i="27"/>
  <c r="E151" i="27"/>
  <c r="G170" i="27"/>
  <c r="G128" i="27"/>
  <c r="F117" i="27"/>
  <c r="F159" i="27"/>
  <c r="F141" i="27"/>
  <c r="F183" i="27"/>
  <c r="F182" i="27"/>
  <c r="F140" i="27"/>
  <c r="G160" i="27"/>
  <c r="G118" i="27"/>
  <c r="G157" i="27"/>
  <c r="G115" i="27"/>
  <c r="H171" i="27"/>
  <c r="H129" i="27"/>
  <c r="H121" i="27"/>
  <c r="H163" i="27"/>
  <c r="H120" i="27"/>
  <c r="H162" i="27"/>
  <c r="H138" i="27"/>
  <c r="H180" i="27"/>
  <c r="G132" i="27"/>
  <c r="G174" i="27"/>
  <c r="I164" i="27"/>
  <c r="I122" i="27"/>
  <c r="H140" i="27"/>
  <c r="H182" i="27"/>
  <c r="F278" i="27"/>
  <c r="F277" i="27"/>
  <c r="E236" i="27" s="1"/>
  <c r="F453" i="27"/>
  <c r="E422" i="27" s="1"/>
  <c r="F365" i="27"/>
  <c r="E337" i="27" s="1"/>
  <c r="A273" i="10" a="1"/>
  <c r="A273" i="10" s="1"/>
  <c r="A231" i="10" a="1"/>
  <c r="A231" i="10" s="1"/>
  <c r="A189" i="10" a="1"/>
  <c r="A189" i="10" s="1"/>
  <c r="A145" i="10" a="1"/>
  <c r="A98" i="10" a="1"/>
  <c r="B14" i="27" a="1"/>
  <c r="B14" i="27" s="1"/>
  <c r="H50" i="10" a="1"/>
  <c r="A50" i="10" a="1"/>
  <c r="A50" i="10" s="1"/>
  <c r="C79" i="27" s="1"/>
  <c r="H5" i="10" a="1"/>
  <c r="F106" i="27" l="1"/>
  <c r="F148" i="27"/>
  <c r="H148" i="27"/>
  <c r="H106" i="27"/>
  <c r="E148" i="27"/>
  <c r="E106" i="27"/>
  <c r="I148" i="27"/>
  <c r="I106" i="27"/>
  <c r="G148" i="27"/>
  <c r="G106" i="27"/>
  <c r="E349" i="27"/>
  <c r="E356" i="27"/>
  <c r="E420" i="27"/>
  <c r="E434" i="27"/>
  <c r="E438" i="27"/>
  <c r="E444" i="27"/>
  <c r="E432" i="27"/>
  <c r="E412" i="27"/>
  <c r="E413" i="27"/>
  <c r="E441" i="27"/>
  <c r="E421" i="27"/>
  <c r="E419" i="27"/>
  <c r="E427" i="27"/>
  <c r="E416" i="27"/>
  <c r="E439" i="27"/>
  <c r="E425" i="27"/>
  <c r="E445" i="27"/>
  <c r="E433" i="27"/>
  <c r="E343" i="27"/>
  <c r="E431" i="27"/>
  <c r="E418" i="27"/>
  <c r="E363" i="27"/>
  <c r="E443" i="27"/>
  <c r="E451" i="27"/>
  <c r="E450" i="27"/>
  <c r="E428" i="27"/>
  <c r="E429" i="27"/>
  <c r="E414" i="27"/>
  <c r="E442" i="27"/>
  <c r="E336" i="27"/>
  <c r="E353" i="27"/>
  <c r="E424" i="27"/>
  <c r="E436" i="27"/>
  <c r="E437" i="27"/>
  <c r="E426" i="27"/>
  <c r="E430" i="27"/>
  <c r="E423" i="27"/>
  <c r="E448" i="27"/>
  <c r="E449" i="27"/>
  <c r="E417" i="27"/>
  <c r="E446" i="27"/>
  <c r="E435" i="27"/>
  <c r="E447" i="27"/>
  <c r="E415" i="27"/>
  <c r="E440" i="27"/>
  <c r="E357" i="27"/>
  <c r="E338" i="27"/>
  <c r="E339" i="27"/>
  <c r="E346" i="27"/>
  <c r="E361" i="27"/>
  <c r="E351" i="27"/>
  <c r="E359" i="27"/>
  <c r="E344" i="27"/>
  <c r="E352" i="27"/>
  <c r="E335" i="27"/>
  <c r="E327" i="27"/>
  <c r="E330" i="27"/>
  <c r="E345" i="27"/>
  <c r="E362" i="27"/>
  <c r="E358" i="27"/>
  <c r="E325" i="27"/>
  <c r="E355" i="27"/>
  <c r="E340" i="27"/>
  <c r="E326" i="27"/>
  <c r="E350" i="27"/>
  <c r="E348" i="27"/>
  <c r="E257" i="27"/>
  <c r="E274" i="27"/>
  <c r="E347" i="27"/>
  <c r="E341" i="27"/>
  <c r="E271" i="27"/>
  <c r="E254" i="27"/>
  <c r="E262" i="27"/>
  <c r="E268" i="27"/>
  <c r="E237" i="27"/>
  <c r="E264" i="27"/>
  <c r="E267" i="27"/>
  <c r="E238" i="27"/>
  <c r="E269" i="27"/>
  <c r="E246" i="27"/>
  <c r="E263" i="27"/>
  <c r="E250" i="27"/>
  <c r="E253" i="27"/>
  <c r="E272" i="27"/>
  <c r="E244" i="27"/>
  <c r="E259" i="27"/>
  <c r="E249" i="27"/>
  <c r="E334" i="27"/>
  <c r="E243" i="27"/>
  <c r="E245" i="27"/>
  <c r="E241" i="27"/>
  <c r="E275" i="27"/>
  <c r="E354" i="27"/>
  <c r="E331" i="27"/>
  <c r="E324" i="27"/>
  <c r="E328" i="27"/>
  <c r="E332" i="27"/>
  <c r="E329" i="27"/>
  <c r="E333" i="27"/>
  <c r="E342" i="27"/>
  <c r="E360" i="27"/>
  <c r="E266" i="27"/>
  <c r="E240" i="27"/>
  <c r="E255" i="27"/>
  <c r="E258" i="27"/>
  <c r="E248" i="27"/>
  <c r="E270" i="27"/>
  <c r="E252" i="27"/>
  <c r="E256" i="27"/>
  <c r="E242" i="27"/>
  <c r="E261" i="27"/>
  <c r="E273" i="27"/>
  <c r="E239" i="27"/>
  <c r="E247" i="27"/>
  <c r="E251" i="27"/>
  <c r="E260" i="27"/>
  <c r="E265" i="27"/>
  <c r="C75" i="27"/>
  <c r="C71" i="27"/>
  <c r="C67" i="27"/>
  <c r="C99" i="27"/>
  <c r="C95" i="27"/>
  <c r="C63" i="27"/>
  <c r="C106" i="27"/>
  <c r="C91" i="27"/>
  <c r="C87" i="27"/>
  <c r="C83" i="27"/>
  <c r="C181" i="27"/>
  <c r="C177" i="27"/>
  <c r="C173" i="27"/>
  <c r="C169" i="27"/>
  <c r="C165" i="27"/>
  <c r="C161" i="27"/>
  <c r="C157" i="27"/>
  <c r="C153" i="27"/>
  <c r="C149" i="27"/>
  <c r="C185" i="27"/>
  <c r="C100" i="27"/>
  <c r="C96" i="27"/>
  <c r="C92" i="27"/>
  <c r="C88" i="27"/>
  <c r="C84" i="27"/>
  <c r="C80" i="27"/>
  <c r="C76" i="27"/>
  <c r="C72" i="27"/>
  <c r="C68" i="27"/>
  <c r="C64" i="27"/>
  <c r="C187" i="27"/>
  <c r="C183" i="27"/>
  <c r="C179" i="27"/>
  <c r="C175" i="27"/>
  <c r="C171" i="27"/>
  <c r="C167" i="27"/>
  <c r="C163" i="27"/>
  <c r="C159" i="27"/>
  <c r="C155" i="27"/>
  <c r="C151" i="27"/>
  <c r="C145" i="27"/>
  <c r="C141" i="27"/>
  <c r="C137" i="27"/>
  <c r="C133" i="27"/>
  <c r="C129" i="27"/>
  <c r="C125" i="27"/>
  <c r="C121" i="27"/>
  <c r="C117" i="27"/>
  <c r="C113" i="27"/>
  <c r="C109" i="27"/>
  <c r="C94" i="27"/>
  <c r="C78" i="27"/>
  <c r="C102" i="27"/>
  <c r="C90" i="27"/>
  <c r="C82" i="27"/>
  <c r="C74" i="27"/>
  <c r="C70" i="27"/>
  <c r="C66" i="27"/>
  <c r="C182" i="27"/>
  <c r="C170" i="27"/>
  <c r="C162" i="27"/>
  <c r="C150" i="27"/>
  <c r="C144" i="27"/>
  <c r="C140" i="27"/>
  <c r="C136" i="27"/>
  <c r="C132" i="27"/>
  <c r="C128" i="27"/>
  <c r="C124" i="27"/>
  <c r="C120" i="27"/>
  <c r="C116" i="27"/>
  <c r="C112" i="27"/>
  <c r="C108" i="27"/>
  <c r="C98" i="27"/>
  <c r="C86" i="27"/>
  <c r="C186" i="27"/>
  <c r="C178" i="27"/>
  <c r="C174" i="27"/>
  <c r="C166" i="27"/>
  <c r="C158" i="27"/>
  <c r="C154" i="27"/>
  <c r="C101" i="27"/>
  <c r="C97" i="27"/>
  <c r="C93" i="27"/>
  <c r="C89" i="27"/>
  <c r="C85" i="27"/>
  <c r="C81" i="27"/>
  <c r="C77" i="27"/>
  <c r="C73" i="27"/>
  <c r="C69" i="27"/>
  <c r="C65" i="27"/>
  <c r="C143" i="27"/>
  <c r="C139" i="27"/>
  <c r="C135" i="27"/>
  <c r="C131" i="27"/>
  <c r="C127" i="27"/>
  <c r="C123" i="27"/>
  <c r="C119" i="27"/>
  <c r="C115" i="27"/>
  <c r="C111" i="27"/>
  <c r="C107" i="27"/>
  <c r="C184" i="27"/>
  <c r="C180" i="27"/>
  <c r="C176" i="27"/>
  <c r="C172" i="27"/>
  <c r="C168" i="27"/>
  <c r="C164" i="27"/>
  <c r="C160" i="27"/>
  <c r="C156" i="27"/>
  <c r="C152" i="27"/>
  <c r="C148" i="27"/>
  <c r="C142" i="27"/>
  <c r="C138" i="27"/>
  <c r="C134" i="27"/>
  <c r="C130" i="27"/>
  <c r="C126" i="27"/>
  <c r="C122" i="27"/>
  <c r="C118" i="27"/>
  <c r="C114" i="27"/>
  <c r="C110" i="27"/>
  <c r="A145" i="10"/>
  <c r="H50" i="10"/>
  <c r="A98" i="10"/>
  <c r="H5" i="10"/>
  <c r="E452" i="27" l="1"/>
  <c r="E454" i="27" s="1"/>
  <c r="E276" i="27"/>
  <c r="E278" i="27" s="1"/>
  <c r="E364" i="27"/>
  <c r="E366" i="27" s="1"/>
  <c r="D72" i="27"/>
  <c r="D76" i="27"/>
  <c r="D92" i="27"/>
  <c r="D73" i="27"/>
  <c r="D74" i="27"/>
  <c r="D95" i="27"/>
  <c r="D77" i="27"/>
  <c r="D87" i="27"/>
  <c r="D75" i="27"/>
  <c r="D102" i="27"/>
  <c r="D88" i="27"/>
  <c r="D86" i="27"/>
  <c r="Y180" i="27"/>
  <c r="D83" i="27"/>
  <c r="D101" i="27"/>
  <c r="Y92" i="27"/>
  <c r="Y159" i="27"/>
  <c r="D89" i="27"/>
  <c r="Y177" i="27"/>
  <c r="Y120" i="27"/>
  <c r="Y74" i="27"/>
  <c r="D78" i="27"/>
  <c r="D80" i="27"/>
  <c r="Y162" i="27"/>
  <c r="D96" i="27"/>
  <c r="Y88" i="27"/>
  <c r="D85" i="27"/>
  <c r="D97" i="27"/>
  <c r="D68" i="27"/>
  <c r="D90" i="27"/>
  <c r="D98" i="27"/>
  <c r="D93" i="27"/>
  <c r="Y158" i="27"/>
  <c r="D82" i="27"/>
  <c r="D66" i="27"/>
  <c r="D84" i="27"/>
  <c r="D69" i="27"/>
  <c r="Y76" i="27"/>
  <c r="D81" i="27"/>
  <c r="D63" i="27"/>
  <c r="D99" i="27"/>
  <c r="D94" i="27"/>
  <c r="Y87" i="27"/>
  <c r="D100" i="27"/>
  <c r="D91" i="27"/>
  <c r="D67" i="27"/>
  <c r="D64" i="27"/>
  <c r="D70" i="27"/>
  <c r="D79" i="27"/>
  <c r="Y119" i="27"/>
  <c r="D65" i="27"/>
  <c r="D71" i="27"/>
  <c r="D176" i="27" l="1"/>
  <c r="D134" i="27"/>
  <c r="D118" i="27"/>
  <c r="D160" i="27"/>
  <c r="D130" i="27"/>
  <c r="D172" i="27"/>
  <c r="D178" i="27"/>
  <c r="D136" i="27"/>
  <c r="D141" i="27"/>
  <c r="D183" i="27"/>
  <c r="D162" i="27"/>
  <c r="D120" i="27"/>
  <c r="D127" i="27"/>
  <c r="D169" i="27"/>
  <c r="D185" i="27"/>
  <c r="D143" i="27"/>
  <c r="D174" i="27"/>
  <c r="D132" i="27"/>
  <c r="D138" i="27"/>
  <c r="D180" i="27"/>
  <c r="D142" i="27"/>
  <c r="D184" i="27"/>
  <c r="D153" i="27"/>
  <c r="D111" i="27"/>
  <c r="D117" i="27"/>
  <c r="D159" i="27"/>
  <c r="D156" i="27"/>
  <c r="D114" i="27"/>
  <c r="D148" i="27"/>
  <c r="D106" i="27"/>
  <c r="D140" i="27"/>
  <c r="D182" i="27"/>
  <c r="D116" i="27"/>
  <c r="D158" i="27"/>
  <c r="D155" i="27"/>
  <c r="D113" i="27"/>
  <c r="D151" i="27"/>
  <c r="D109" i="27"/>
  <c r="D175" i="27"/>
  <c r="D133" i="27"/>
  <c r="D177" i="27"/>
  <c r="D135" i="27"/>
  <c r="D128" i="27"/>
  <c r="D170" i="27"/>
  <c r="D179" i="27"/>
  <c r="D137" i="27"/>
  <c r="D150" i="27"/>
  <c r="D108" i="27"/>
  <c r="D166" i="27"/>
  <c r="D124" i="27"/>
  <c r="D186" i="27"/>
  <c r="D144" i="27"/>
  <c r="D126" i="27"/>
  <c r="D168" i="27"/>
  <c r="D161" i="27"/>
  <c r="D119" i="27"/>
  <c r="D164" i="27"/>
  <c r="D122" i="27"/>
  <c r="D154" i="27"/>
  <c r="D112" i="27"/>
  <c r="D139" i="27"/>
  <c r="D181" i="27"/>
  <c r="D115" i="27"/>
  <c r="D157" i="27"/>
  <c r="D129" i="27"/>
  <c r="D171" i="27"/>
  <c r="D149" i="27"/>
  <c r="D107" i="27"/>
  <c r="D165" i="27"/>
  <c r="D123" i="27"/>
  <c r="D173" i="27"/>
  <c r="D131" i="27"/>
  <c r="D152" i="27"/>
  <c r="D110" i="27"/>
  <c r="D125" i="27"/>
  <c r="D167" i="27"/>
  <c r="D163" i="27"/>
  <c r="D121" i="27"/>
  <c r="Y102" i="27"/>
  <c r="D187" i="27"/>
  <c r="D145" i="27"/>
  <c r="C202" i="29"/>
  <c r="C192" i="29"/>
  <c r="C182" i="29"/>
  <c r="C185" i="29" s="1"/>
  <c r="Y173" i="27"/>
  <c r="Y187" i="27"/>
  <c r="Y116" i="27"/>
  <c r="Y129" i="27"/>
  <c r="Y171" i="27"/>
  <c r="Y118" i="27"/>
  <c r="Y130" i="27"/>
  <c r="Y77" i="27"/>
  <c r="Y117" i="27"/>
  <c r="Y135" i="27"/>
  <c r="Y161" i="27"/>
  <c r="Z116" i="27"/>
  <c r="Y95" i="27"/>
  <c r="Y86" i="27"/>
  <c r="Y131" i="27"/>
  <c r="Y138" i="27"/>
  <c r="Y75" i="27"/>
  <c r="Y145" i="27"/>
  <c r="Y172" i="27"/>
  <c r="Y160" i="27"/>
  <c r="Z187" i="27"/>
  <c r="Y150" i="27"/>
  <c r="Y137" i="27"/>
  <c r="Y151" i="27"/>
  <c r="Y133" i="27"/>
  <c r="Y142" i="27"/>
  <c r="Z161" i="27"/>
  <c r="Y90" i="27"/>
  <c r="Z162" i="27"/>
  <c r="Y132" i="27"/>
  <c r="Y108" i="27"/>
  <c r="Y184" i="27"/>
  <c r="Y63" i="27"/>
  <c r="Y109" i="27"/>
  <c r="Z135" i="27"/>
  <c r="Z177" i="27"/>
  <c r="Y174" i="27"/>
  <c r="Y101" i="27"/>
  <c r="Z138" i="27"/>
  <c r="Y79" i="27"/>
  <c r="Y185" i="27"/>
  <c r="Z148" i="27"/>
  <c r="Y111" i="27"/>
  <c r="Y123" i="27"/>
  <c r="Y186" i="27"/>
  <c r="Z119" i="27"/>
  <c r="Y164" i="27"/>
  <c r="Y107" i="27"/>
  <c r="Y153" i="27"/>
  <c r="Y80" i="27"/>
  <c r="Z75" i="27"/>
  <c r="Y122" i="27"/>
  <c r="Y149" i="27"/>
  <c r="Y81" i="27"/>
  <c r="Y178" i="27"/>
  <c r="Y96" i="27"/>
  <c r="Y165" i="27"/>
  <c r="Z159" i="27"/>
  <c r="Y83" i="27"/>
  <c r="Y110" i="27"/>
  <c r="Y124" i="27"/>
  <c r="Y93" i="27"/>
  <c r="Z77" i="27"/>
  <c r="Y181" i="27"/>
  <c r="Y78" i="27"/>
  <c r="Z92" i="27"/>
  <c r="Z171" i="27"/>
  <c r="Y168" i="27"/>
  <c r="Y143" i="27"/>
  <c r="Y99" i="27"/>
  <c r="Y100" i="27"/>
  <c r="Y106" i="27"/>
  <c r="Y139" i="27"/>
  <c r="Y144" i="27"/>
  <c r="Z130" i="27"/>
  <c r="Y152" i="27"/>
  <c r="Y166" i="27"/>
  <c r="Y169" i="27"/>
  <c r="Y125" i="27"/>
  <c r="Y136" i="27"/>
  <c r="Y128" i="27"/>
  <c r="Y163" i="27"/>
  <c r="Y126" i="27"/>
  <c r="Z117" i="27"/>
  <c r="Y127" i="27"/>
  <c r="Y85" i="27"/>
  <c r="Z118" i="27"/>
  <c r="Z73" i="27"/>
  <c r="Y134" i="27"/>
  <c r="Z87" i="27"/>
  <c r="Y141" i="27"/>
  <c r="Y91" i="27"/>
  <c r="Y94" i="27"/>
  <c r="Y183" i="27"/>
  <c r="Y182" i="27"/>
  <c r="Z88" i="27"/>
  <c r="Y140" i="27"/>
  <c r="Y67" i="27"/>
  <c r="Z76" i="27"/>
  <c r="Y82" i="27"/>
  <c r="Y98" i="27"/>
  <c r="Y121" i="27"/>
  <c r="Y84" i="27"/>
  <c r="Y167" i="27"/>
  <c r="Y170" i="27"/>
  <c r="Z74" i="27"/>
  <c r="Z95" i="27"/>
  <c r="Z180" i="27"/>
  <c r="Y176" i="27"/>
  <c r="Z145" i="27"/>
  <c r="Y179" i="27"/>
  <c r="Z158" i="27"/>
  <c r="Y175" i="27"/>
  <c r="Y97" i="27"/>
  <c r="Z120" i="27"/>
  <c r="Z172" i="27"/>
  <c r="Z160" i="27"/>
  <c r="Z129" i="27" l="1"/>
  <c r="Z86" i="27"/>
  <c r="Z131" i="27"/>
  <c r="Z102" i="27"/>
  <c r="Z173" i="27"/>
  <c r="AA187" i="27"/>
  <c r="Z132" i="27"/>
  <c r="AA74" i="27"/>
  <c r="Z98" i="27"/>
  <c r="Z134" i="27"/>
  <c r="Z139" i="27"/>
  <c r="Z93" i="27"/>
  <c r="Z96" i="27"/>
  <c r="AA135" i="27"/>
  <c r="AA162" i="27"/>
  <c r="AA116" i="27"/>
  <c r="AA145" i="27"/>
  <c r="Z182" i="27"/>
  <c r="AA117" i="27"/>
  <c r="Z169" i="27"/>
  <c r="Z106" i="27"/>
  <c r="Z168" i="27"/>
  <c r="AA75" i="27"/>
  <c r="Z186" i="27"/>
  <c r="Z79" i="27"/>
  <c r="Z184" i="27"/>
  <c r="Z90" i="27"/>
  <c r="AA76" i="27"/>
  <c r="Z94" i="27"/>
  <c r="AA118" i="27"/>
  <c r="Z152" i="27"/>
  <c r="Z100" i="27"/>
  <c r="Z110" i="27"/>
  <c r="AA138" i="27"/>
  <c r="AA161" i="27"/>
  <c r="AA172" i="27"/>
  <c r="Z84" i="27"/>
  <c r="Z85" i="27"/>
  <c r="Z111" i="27"/>
  <c r="Z101" i="27"/>
  <c r="Z142" i="27"/>
  <c r="AA131" i="27"/>
  <c r="AA180" i="27"/>
  <c r="Z91" i="27"/>
  <c r="Z128" i="27"/>
  <c r="AA130" i="27"/>
  <c r="Z99" i="27"/>
  <c r="Z78" i="27"/>
  <c r="Z83" i="27"/>
  <c r="Z107" i="27"/>
  <c r="Z108" i="27"/>
  <c r="AA120" i="27"/>
  <c r="AA158" i="27"/>
  <c r="AA86" i="27"/>
  <c r="Z140" i="27"/>
  <c r="Z141" i="27"/>
  <c r="Z164" i="27"/>
  <c r="AA148" i="27"/>
  <c r="Z174" i="27"/>
  <c r="Z133" i="27"/>
  <c r="Z127" i="27"/>
  <c r="Z136" i="27"/>
  <c r="AA129" i="27"/>
  <c r="Z181" i="27"/>
  <c r="AA159" i="27"/>
  <c r="Z149" i="27"/>
  <c r="Z151" i="27"/>
  <c r="Z179" i="27"/>
  <c r="AA95" i="27"/>
  <c r="Z121" i="27"/>
  <c r="AA88" i="27"/>
  <c r="AA87" i="27"/>
  <c r="Z144" i="27"/>
  <c r="Z122" i="27"/>
  <c r="AA119" i="27"/>
  <c r="AA177" i="27"/>
  <c r="AA173" i="27"/>
  <c r="AA102" i="27"/>
  <c r="Z125" i="27"/>
  <c r="Z143" i="27"/>
  <c r="AA77" i="27"/>
  <c r="Z165" i="27"/>
  <c r="Z185" i="27"/>
  <c r="Z137" i="27"/>
  <c r="Z170" i="27"/>
  <c r="Z82" i="27"/>
  <c r="Z126" i="27"/>
  <c r="Z166" i="27"/>
  <c r="Z124" i="27"/>
  <c r="Z80" i="27"/>
  <c r="Z89" i="27"/>
  <c r="Z109" i="27"/>
  <c r="Z150" i="27"/>
  <c r="Z97" i="27"/>
  <c r="Z176" i="27"/>
  <c r="Z167" i="27"/>
  <c r="Z183" i="27"/>
  <c r="AA73" i="27"/>
  <c r="AA171" i="27"/>
  <c r="Z178" i="27"/>
  <c r="AA160" i="27"/>
  <c r="Z175" i="27"/>
  <c r="Z163" i="27"/>
  <c r="AA92" i="27"/>
  <c r="Z81" i="27"/>
  <c r="Z153" i="27"/>
  <c r="Z123" i="27"/>
  <c r="AC187" i="27" l="1"/>
  <c r="AA141" i="27"/>
  <c r="AC75" i="27"/>
  <c r="AB75" i="27"/>
  <c r="AA150" i="27"/>
  <c r="AA127" i="27"/>
  <c r="AA139" i="27"/>
  <c r="AA163" i="27"/>
  <c r="AC116" i="27"/>
  <c r="AB116" i="27"/>
  <c r="AA109" i="27"/>
  <c r="AB180" i="27"/>
  <c r="AC180" i="27"/>
  <c r="AA90" i="27"/>
  <c r="AA134" i="27"/>
  <c r="AA175" i="27"/>
  <c r="AA143" i="27"/>
  <c r="AC177" i="27"/>
  <c r="AB177" i="27"/>
  <c r="AC88" i="27"/>
  <c r="AB88" i="27"/>
  <c r="AC159" i="27"/>
  <c r="AB159" i="27"/>
  <c r="AA133" i="27"/>
  <c r="AC86" i="27"/>
  <c r="AB86" i="27"/>
  <c r="AA78" i="27"/>
  <c r="AA100" i="27"/>
  <c r="AA123" i="27"/>
  <c r="AA167" i="27"/>
  <c r="AA89" i="27"/>
  <c r="AA174" i="27"/>
  <c r="AB131" i="27"/>
  <c r="AC131" i="27"/>
  <c r="AA84" i="27"/>
  <c r="AA152" i="27"/>
  <c r="AA184" i="27"/>
  <c r="AC162" i="27"/>
  <c r="AB162" i="27"/>
  <c r="AC160" i="27"/>
  <c r="AB160" i="27"/>
  <c r="AA176" i="27"/>
  <c r="AA170" i="27"/>
  <c r="AA125" i="27"/>
  <c r="AC119" i="27"/>
  <c r="AB119" i="27"/>
  <c r="AA121" i="27"/>
  <c r="AA181" i="27"/>
  <c r="AC158" i="27"/>
  <c r="AB158" i="27"/>
  <c r="AA99" i="27"/>
  <c r="AA169" i="27"/>
  <c r="AC135" i="27"/>
  <c r="AB135" i="27"/>
  <c r="AA98" i="27"/>
  <c r="AA111" i="27"/>
  <c r="AB145" i="27"/>
  <c r="AC145" i="27"/>
  <c r="AB73" i="27"/>
  <c r="AC173" i="27"/>
  <c r="AB173" i="27"/>
  <c r="AA107" i="27"/>
  <c r="AA91" i="27"/>
  <c r="AC76" i="27"/>
  <c r="AB76" i="27"/>
  <c r="AA93" i="27"/>
  <c r="AA140" i="27"/>
  <c r="AA168" i="27"/>
  <c r="AA82" i="27"/>
  <c r="AA149" i="27"/>
  <c r="AA106" i="27"/>
  <c r="AA80" i="27"/>
  <c r="AA137" i="27"/>
  <c r="AA122" i="27"/>
  <c r="AB120" i="27"/>
  <c r="AC120" i="27"/>
  <c r="AC130" i="27"/>
  <c r="AB130" i="27"/>
  <c r="AA142" i="27"/>
  <c r="AC172" i="27"/>
  <c r="AB172" i="27"/>
  <c r="AA153" i="27"/>
  <c r="AA178" i="27"/>
  <c r="AC102" i="27"/>
  <c r="AB102" i="27"/>
  <c r="AC95" i="27"/>
  <c r="AB95" i="27"/>
  <c r="AB148" i="27"/>
  <c r="AA101" i="27"/>
  <c r="AC161" i="27"/>
  <c r="AB161" i="27"/>
  <c r="AC118" i="27"/>
  <c r="AB118" i="27"/>
  <c r="AA79" i="27"/>
  <c r="AC117" i="27"/>
  <c r="AB117" i="27"/>
  <c r="AC74" i="27"/>
  <c r="AB74" i="27"/>
  <c r="AA81" i="27"/>
  <c r="AC171" i="27"/>
  <c r="AB171" i="27"/>
  <c r="AA97" i="27"/>
  <c r="AA124" i="27"/>
  <c r="AC129" i="27"/>
  <c r="AB129" i="27"/>
  <c r="AA164" i="27"/>
  <c r="AA128" i="27"/>
  <c r="AA96" i="27"/>
  <c r="AA132" i="27"/>
  <c r="AC92" i="27"/>
  <c r="AB92" i="27"/>
  <c r="AA165" i="27"/>
  <c r="AA126" i="27"/>
  <c r="AC87" i="27"/>
  <c r="AB87" i="27"/>
  <c r="AA151" i="27"/>
  <c r="AA110" i="27"/>
  <c r="AA183" i="27"/>
  <c r="AC77" i="27"/>
  <c r="AB77" i="27"/>
  <c r="AA83" i="27"/>
  <c r="AA85" i="27"/>
  <c r="AA166" i="27"/>
  <c r="AA185" i="27"/>
  <c r="AA144" i="27"/>
  <c r="AA179" i="27"/>
  <c r="AA136" i="27"/>
  <c r="AA108" i="27"/>
  <c r="AC138" i="27"/>
  <c r="AB138" i="27"/>
  <c r="AA94" i="27"/>
  <c r="AA186" i="27"/>
  <c r="AA182" i="27"/>
  <c r="AC148" i="27" l="1"/>
  <c r="AC73" i="27"/>
  <c r="AB187" i="27"/>
  <c r="AC128" i="27"/>
  <c r="AB128" i="27"/>
  <c r="AB107" i="27"/>
  <c r="AC81" i="27"/>
  <c r="AB81" i="27"/>
  <c r="AC175" i="27"/>
  <c r="AB175" i="27"/>
  <c r="AB151" i="27"/>
  <c r="AC151" i="27"/>
  <c r="AC142" i="27"/>
  <c r="AB142" i="27"/>
  <c r="AC80" i="27"/>
  <c r="AB80" i="27"/>
  <c r="AC169" i="27"/>
  <c r="AB169" i="27"/>
  <c r="AC125" i="27"/>
  <c r="AB125" i="27"/>
  <c r="AC167" i="27"/>
  <c r="AB167" i="27"/>
  <c r="AC133" i="27"/>
  <c r="AB133" i="27"/>
  <c r="AC85" i="27"/>
  <c r="AB85" i="27"/>
  <c r="AC79" i="27"/>
  <c r="AB79" i="27"/>
  <c r="AC93" i="27"/>
  <c r="AB93" i="27"/>
  <c r="AC134" i="27"/>
  <c r="AB134" i="27"/>
  <c r="AB94" i="27"/>
  <c r="AC94" i="27"/>
  <c r="AB139" i="27"/>
  <c r="AC139" i="27"/>
  <c r="AB183" i="27"/>
  <c r="AC183" i="27"/>
  <c r="AC153" i="27"/>
  <c r="AB153" i="27"/>
  <c r="AC82" i="27"/>
  <c r="AB82" i="27"/>
  <c r="AB98" i="27"/>
  <c r="AC98" i="27"/>
  <c r="AC121" i="27"/>
  <c r="AB121" i="27"/>
  <c r="AB78" i="27"/>
  <c r="AC166" i="27"/>
  <c r="AB166" i="27"/>
  <c r="AB101" i="27"/>
  <c r="AC101" i="27"/>
  <c r="AC122" i="27"/>
  <c r="AB122" i="27"/>
  <c r="AC143" i="27"/>
  <c r="AB143" i="27"/>
  <c r="AC109" i="27"/>
  <c r="AB109" i="27"/>
  <c r="AC83" i="27"/>
  <c r="AB83" i="27"/>
  <c r="AC123" i="27"/>
  <c r="AB123" i="27"/>
  <c r="AC110" i="27"/>
  <c r="AB110" i="27"/>
  <c r="AC165" i="27"/>
  <c r="AB165" i="27"/>
  <c r="AC168" i="27"/>
  <c r="AB168" i="27"/>
  <c r="AC174" i="27"/>
  <c r="AB174" i="27"/>
  <c r="AC127" i="27"/>
  <c r="AB127" i="27"/>
  <c r="AC108" i="27"/>
  <c r="AB108" i="27"/>
  <c r="AC164" i="27"/>
  <c r="AB164" i="27"/>
  <c r="AB137" i="27"/>
  <c r="AC137" i="27"/>
  <c r="AC136" i="27"/>
  <c r="AB136" i="27"/>
  <c r="AC140" i="27"/>
  <c r="AB140" i="27"/>
  <c r="AC184" i="27"/>
  <c r="AB184" i="27"/>
  <c r="AB89" i="27"/>
  <c r="AC89" i="27"/>
  <c r="AC150" i="27"/>
  <c r="AB150" i="27"/>
  <c r="AC182" i="27"/>
  <c r="AB182" i="27"/>
  <c r="AC179" i="27"/>
  <c r="AB179" i="27"/>
  <c r="AC132" i="27"/>
  <c r="AB132" i="27"/>
  <c r="AC124" i="27"/>
  <c r="AB124" i="27"/>
  <c r="AC106" i="27"/>
  <c r="AB106" i="27"/>
  <c r="AC99" i="27"/>
  <c r="AB99" i="27"/>
  <c r="AC170" i="27"/>
  <c r="AB170" i="27"/>
  <c r="AC152" i="27"/>
  <c r="AB152" i="27"/>
  <c r="AB186" i="27"/>
  <c r="AC186" i="27"/>
  <c r="AC144" i="27"/>
  <c r="AB144" i="27"/>
  <c r="AC96" i="27"/>
  <c r="AB96" i="27"/>
  <c r="AB97" i="27"/>
  <c r="AC97" i="27"/>
  <c r="AC91" i="27"/>
  <c r="AB91" i="27"/>
  <c r="AB111" i="27"/>
  <c r="AC111" i="27"/>
  <c r="AC84" i="27"/>
  <c r="AB84" i="27"/>
  <c r="AC90" i="27"/>
  <c r="AB90" i="27"/>
  <c r="AC163" i="27"/>
  <c r="AB163" i="27"/>
  <c r="AC185" i="27"/>
  <c r="AB185" i="27"/>
  <c r="AB126" i="27"/>
  <c r="AC126" i="27"/>
  <c r="AC178" i="27"/>
  <c r="AB178" i="27"/>
  <c r="AC149" i="27"/>
  <c r="AB149" i="27"/>
  <c r="AC181" i="27"/>
  <c r="AB181" i="27"/>
  <c r="AC176" i="27"/>
  <c r="AB176" i="27"/>
  <c r="AB100" i="27"/>
  <c r="AC100" i="27"/>
  <c r="AC141" i="27"/>
  <c r="AB141" i="27"/>
  <c r="AC107" i="27" l="1"/>
  <c r="AC78" i="27"/>
  <c r="C69" i="29" l="1"/>
  <c r="V311" i="29" l="1"/>
  <c r="U311" i="29"/>
  <c r="T311" i="29"/>
  <c r="S311" i="29"/>
  <c r="R311" i="29"/>
  <c r="V295" i="29"/>
  <c r="U295" i="29"/>
  <c r="T295" i="29"/>
  <c r="S295" i="29"/>
  <c r="R295" i="29"/>
  <c r="V128" i="29"/>
  <c r="U128" i="29"/>
  <c r="T128" i="29"/>
  <c r="S128" i="29"/>
  <c r="R128" i="29"/>
  <c r="Q128" i="29"/>
  <c r="P128" i="29"/>
  <c r="O128" i="29"/>
  <c r="N128" i="29"/>
  <c r="M128" i="29"/>
  <c r="L128" i="29"/>
  <c r="K128" i="29"/>
  <c r="J128" i="29"/>
  <c r="I128" i="29"/>
  <c r="H128" i="29"/>
  <c r="G128" i="29"/>
  <c r="F128" i="29"/>
  <c r="E128" i="29"/>
  <c r="V127" i="29"/>
  <c r="U127" i="29"/>
  <c r="T127" i="29"/>
  <c r="S127" i="29"/>
  <c r="R127" i="29"/>
  <c r="Q127" i="29"/>
  <c r="P127" i="29"/>
  <c r="O127" i="29"/>
  <c r="N127" i="29"/>
  <c r="M127" i="29"/>
  <c r="L127" i="29"/>
  <c r="K127" i="29"/>
  <c r="J127" i="29"/>
  <c r="I127" i="29"/>
  <c r="H127" i="29"/>
  <c r="C151" i="29"/>
  <c r="V112" i="29"/>
  <c r="U112" i="29"/>
  <c r="T112" i="29"/>
  <c r="S112" i="29"/>
  <c r="R112" i="29"/>
  <c r="S88" i="29"/>
  <c r="V87" i="29"/>
  <c r="R86" i="29"/>
  <c r="O84" i="29"/>
  <c r="N84" i="29"/>
  <c r="M84" i="29"/>
  <c r="L84" i="29"/>
  <c r="K80" i="29"/>
  <c r="G79" i="29"/>
  <c r="J78" i="29"/>
  <c r="K77" i="29"/>
  <c r="J77" i="29"/>
  <c r="I77" i="29"/>
  <c r="K71" i="29"/>
  <c r="J71" i="29"/>
  <c r="I71" i="29"/>
  <c r="L70" i="29"/>
  <c r="J70" i="29"/>
  <c r="I70" i="29"/>
  <c r="V89" i="29"/>
  <c r="U89" i="29"/>
  <c r="T89" i="29"/>
  <c r="S89" i="29"/>
  <c r="R89" i="29"/>
  <c r="Q89" i="29"/>
  <c r="P89" i="29"/>
  <c r="O89" i="29"/>
  <c r="N89" i="29"/>
  <c r="M89" i="29"/>
  <c r="L89" i="29"/>
  <c r="K89" i="29"/>
  <c r="J89" i="29"/>
  <c r="I89" i="29"/>
  <c r="H89" i="29"/>
  <c r="G89" i="29"/>
  <c r="F89" i="29"/>
  <c r="E89" i="29"/>
  <c r="D89" i="29"/>
  <c r="C89" i="29"/>
  <c r="V88" i="29"/>
  <c r="U88" i="29"/>
  <c r="T88" i="29"/>
  <c r="R88" i="29"/>
  <c r="Q88" i="29"/>
  <c r="P88" i="29"/>
  <c r="O88" i="29"/>
  <c r="N88" i="29"/>
  <c r="M88" i="29"/>
  <c r="L88" i="29"/>
  <c r="K88" i="29"/>
  <c r="J88" i="29"/>
  <c r="I88" i="29"/>
  <c r="H88" i="29"/>
  <c r="G88" i="29"/>
  <c r="F88" i="29"/>
  <c r="E88" i="29"/>
  <c r="D88" i="29"/>
  <c r="C88" i="29"/>
  <c r="U87" i="29"/>
  <c r="T87" i="29"/>
  <c r="S87" i="29"/>
  <c r="R87" i="29"/>
  <c r="Q87" i="29"/>
  <c r="P87" i="29"/>
  <c r="O87" i="29"/>
  <c r="N87" i="29"/>
  <c r="M87" i="29"/>
  <c r="L87" i="29"/>
  <c r="K87" i="29"/>
  <c r="J87" i="29"/>
  <c r="I87" i="29"/>
  <c r="H87" i="29"/>
  <c r="G87" i="29"/>
  <c r="F87" i="29"/>
  <c r="E87" i="29"/>
  <c r="D87" i="29"/>
  <c r="C87" i="29"/>
  <c r="V86" i="29"/>
  <c r="U86" i="29"/>
  <c r="T86" i="29"/>
  <c r="S86" i="29"/>
  <c r="Q86" i="29"/>
  <c r="P86" i="29"/>
  <c r="O86" i="29"/>
  <c r="N86" i="29"/>
  <c r="M86" i="29"/>
  <c r="L86" i="29"/>
  <c r="K86" i="29"/>
  <c r="J86" i="29"/>
  <c r="I86" i="29"/>
  <c r="H86" i="29"/>
  <c r="G86" i="29"/>
  <c r="F86" i="29"/>
  <c r="E86" i="29"/>
  <c r="D86" i="29"/>
  <c r="C86" i="29"/>
  <c r="V85" i="29"/>
  <c r="U85" i="29"/>
  <c r="T85" i="29"/>
  <c r="S85" i="29"/>
  <c r="R85" i="29"/>
  <c r="Q85" i="29"/>
  <c r="P85" i="29"/>
  <c r="O85" i="29"/>
  <c r="N85" i="29"/>
  <c r="N280" i="29" s="1"/>
  <c r="M85" i="29"/>
  <c r="L85" i="29"/>
  <c r="K85" i="29"/>
  <c r="K271" i="29" s="1"/>
  <c r="J85" i="29"/>
  <c r="I85" i="29"/>
  <c r="H85" i="29"/>
  <c r="G85" i="29"/>
  <c r="G271" i="29" s="1"/>
  <c r="F85" i="29"/>
  <c r="E85" i="29"/>
  <c r="D85" i="29"/>
  <c r="C85" i="29"/>
  <c r="C280" i="29" s="1"/>
  <c r="V84" i="29"/>
  <c r="U84" i="29"/>
  <c r="T84" i="29"/>
  <c r="S84" i="29"/>
  <c r="R84" i="29"/>
  <c r="Q84" i="29"/>
  <c r="P84" i="29"/>
  <c r="K84" i="29"/>
  <c r="J84" i="29"/>
  <c r="I84" i="29"/>
  <c r="H84" i="29"/>
  <c r="G84" i="29"/>
  <c r="F84" i="29"/>
  <c r="E84" i="29"/>
  <c r="D84" i="29"/>
  <c r="C84" i="29"/>
  <c r="V80" i="29"/>
  <c r="U80" i="29"/>
  <c r="T80" i="29"/>
  <c r="S80" i="29"/>
  <c r="R80" i="29"/>
  <c r="Q80" i="29"/>
  <c r="P80" i="29"/>
  <c r="O80" i="29"/>
  <c r="N80" i="29"/>
  <c r="M80" i="29"/>
  <c r="L80" i="29"/>
  <c r="J80" i="29"/>
  <c r="I80" i="29"/>
  <c r="H80" i="29"/>
  <c r="G80" i="29"/>
  <c r="F80" i="29"/>
  <c r="E80" i="29"/>
  <c r="D80" i="29"/>
  <c r="C80" i="29"/>
  <c r="V79" i="29"/>
  <c r="U79" i="29"/>
  <c r="T79" i="29"/>
  <c r="S79" i="29"/>
  <c r="R79" i="29"/>
  <c r="Q79" i="29"/>
  <c r="P79" i="29"/>
  <c r="O79" i="29"/>
  <c r="N79" i="29"/>
  <c r="M79" i="29"/>
  <c r="L79" i="29"/>
  <c r="K79" i="29"/>
  <c r="J79" i="29"/>
  <c r="I79" i="29"/>
  <c r="H79" i="29"/>
  <c r="F79" i="29"/>
  <c r="E79" i="29"/>
  <c r="D79" i="29"/>
  <c r="C79" i="29"/>
  <c r="V78" i="29"/>
  <c r="U78" i="29"/>
  <c r="T78" i="29"/>
  <c r="S78" i="29"/>
  <c r="R78" i="29"/>
  <c r="Q78" i="29"/>
  <c r="P78" i="29"/>
  <c r="O78" i="29"/>
  <c r="N78" i="29"/>
  <c r="M78" i="29"/>
  <c r="L78" i="29"/>
  <c r="K78" i="29"/>
  <c r="I78" i="29"/>
  <c r="H78" i="29"/>
  <c r="G78" i="29"/>
  <c r="F78" i="29"/>
  <c r="E78" i="29"/>
  <c r="D78" i="29"/>
  <c r="C78" i="29"/>
  <c r="V77" i="29"/>
  <c r="U77" i="29"/>
  <c r="T77" i="29"/>
  <c r="S77" i="29"/>
  <c r="R77" i="29"/>
  <c r="Q77" i="29"/>
  <c r="P77" i="29"/>
  <c r="O77" i="29"/>
  <c r="N77" i="29"/>
  <c r="M77" i="29"/>
  <c r="L77" i="29"/>
  <c r="H77" i="29"/>
  <c r="G77" i="29"/>
  <c r="F77" i="29"/>
  <c r="E77" i="29"/>
  <c r="D77" i="29"/>
  <c r="C77" i="29"/>
  <c r="V76" i="29"/>
  <c r="V260" i="29" s="1"/>
  <c r="U76" i="29"/>
  <c r="U251" i="29" s="1"/>
  <c r="T76" i="29"/>
  <c r="S76" i="29"/>
  <c r="S251" i="29" s="1"/>
  <c r="R76" i="29"/>
  <c r="R251" i="29" s="1"/>
  <c r="Q76" i="29"/>
  <c r="P76" i="29"/>
  <c r="O76" i="29"/>
  <c r="N76" i="29"/>
  <c r="M76" i="29"/>
  <c r="L76" i="29"/>
  <c r="K76" i="29"/>
  <c r="J76" i="29"/>
  <c r="I76" i="29"/>
  <c r="H76" i="29"/>
  <c r="G76" i="29"/>
  <c r="F76" i="29"/>
  <c r="E76" i="29"/>
  <c r="D76" i="29"/>
  <c r="C76" i="29"/>
  <c r="V75" i="29"/>
  <c r="U75" i="29"/>
  <c r="T75" i="29"/>
  <c r="S75" i="29"/>
  <c r="R75" i="29"/>
  <c r="Q75" i="29"/>
  <c r="P75" i="29"/>
  <c r="O75" i="29"/>
  <c r="N75" i="29"/>
  <c r="M75" i="29"/>
  <c r="L75" i="29"/>
  <c r="K75" i="29"/>
  <c r="J75" i="29"/>
  <c r="I75" i="29"/>
  <c r="H75" i="29"/>
  <c r="G75" i="29"/>
  <c r="F75" i="29"/>
  <c r="E75" i="29"/>
  <c r="D75" i="29"/>
  <c r="C75" i="29"/>
  <c r="V71" i="29"/>
  <c r="U71" i="29"/>
  <c r="T71" i="29"/>
  <c r="S71" i="29"/>
  <c r="R71" i="29"/>
  <c r="Q71" i="29"/>
  <c r="P71" i="29"/>
  <c r="O71" i="29"/>
  <c r="N71" i="29"/>
  <c r="M71" i="29"/>
  <c r="L71" i="29"/>
  <c r="H71" i="29"/>
  <c r="G71" i="29"/>
  <c r="F71" i="29"/>
  <c r="E71" i="29"/>
  <c r="D71" i="29"/>
  <c r="C71" i="29"/>
  <c r="V70" i="29"/>
  <c r="U70" i="29"/>
  <c r="T70" i="29"/>
  <c r="S70" i="29"/>
  <c r="R70" i="29"/>
  <c r="Q70" i="29"/>
  <c r="P70" i="29"/>
  <c r="O70" i="29"/>
  <c r="N70" i="29"/>
  <c r="M70" i="29"/>
  <c r="K70" i="29"/>
  <c r="H70" i="29"/>
  <c r="G70" i="29"/>
  <c r="F70" i="29"/>
  <c r="E70" i="29"/>
  <c r="D70" i="29"/>
  <c r="C70" i="29"/>
  <c r="V69" i="29"/>
  <c r="U69" i="29"/>
  <c r="T69" i="29"/>
  <c r="S69" i="29"/>
  <c r="R69" i="29"/>
  <c r="Q69" i="29"/>
  <c r="P69" i="29"/>
  <c r="O69" i="29"/>
  <c r="N69" i="29"/>
  <c r="M69" i="29"/>
  <c r="L69" i="29"/>
  <c r="K69" i="29"/>
  <c r="J69" i="29"/>
  <c r="I69" i="29"/>
  <c r="H69" i="29"/>
  <c r="G69" i="29"/>
  <c r="F69" i="29"/>
  <c r="E69" i="29"/>
  <c r="D69" i="29"/>
  <c r="V68" i="29"/>
  <c r="U68" i="29"/>
  <c r="T68" i="29"/>
  <c r="S68" i="29"/>
  <c r="R68" i="29"/>
  <c r="Q68" i="29"/>
  <c r="P68" i="29"/>
  <c r="O68" i="29"/>
  <c r="N68" i="29"/>
  <c r="M68" i="29"/>
  <c r="L68" i="29"/>
  <c r="K68" i="29"/>
  <c r="J68" i="29"/>
  <c r="I68" i="29"/>
  <c r="H68" i="29"/>
  <c r="G68" i="29"/>
  <c r="F68" i="29"/>
  <c r="E68" i="29"/>
  <c r="D68" i="29"/>
  <c r="C68" i="29"/>
  <c r="C150" i="29" s="1"/>
  <c r="V111" i="29"/>
  <c r="U111" i="29"/>
  <c r="T111" i="29"/>
  <c r="S111" i="29"/>
  <c r="R111" i="29"/>
  <c r="Q111" i="29"/>
  <c r="P111" i="29"/>
  <c r="O111" i="29"/>
  <c r="L111" i="29"/>
  <c r="J111" i="29"/>
  <c r="AE14" i="27"/>
  <c r="AD14" i="27"/>
  <c r="G111" i="29"/>
  <c r="F111" i="29"/>
  <c r="E111" i="29"/>
  <c r="C111" i="29"/>
  <c r="C91" i="29"/>
  <c r="D104" i="44" l="1"/>
  <c r="D110" i="44" s="1"/>
  <c r="P98" i="44"/>
  <c r="R98" i="44"/>
  <c r="T98" i="44"/>
  <c r="Q98" i="44"/>
  <c r="V105" i="44"/>
  <c r="I98" i="44"/>
  <c r="U98" i="44"/>
  <c r="J98" i="44"/>
  <c r="V98" i="44"/>
  <c r="K98" i="44"/>
  <c r="W98" i="44"/>
  <c r="L98" i="44"/>
  <c r="T105" i="44"/>
  <c r="S98" i="44"/>
  <c r="M98" i="44"/>
  <c r="U105" i="44"/>
  <c r="W105" i="44"/>
  <c r="R104" i="44"/>
  <c r="N98" i="44"/>
  <c r="S105" i="44"/>
  <c r="O98" i="44"/>
  <c r="C106" i="29"/>
  <c r="C98" i="29"/>
  <c r="C99" i="29"/>
  <c r="J99" i="44"/>
  <c r="K99" i="44"/>
  <c r="M99" i="44"/>
  <c r="N99" i="44"/>
  <c r="L99" i="44"/>
  <c r="O99" i="44"/>
  <c r="P99" i="44"/>
  <c r="Q99" i="44"/>
  <c r="F99" i="44"/>
  <c r="R99" i="44"/>
  <c r="G99" i="44"/>
  <c r="H99" i="44"/>
  <c r="I99" i="44"/>
  <c r="W104" i="44"/>
  <c r="U195" i="29"/>
  <c r="V99" i="44"/>
  <c r="K104" i="44"/>
  <c r="V185" i="29"/>
  <c r="W99" i="44"/>
  <c r="M104" i="44"/>
  <c r="P104" i="44"/>
  <c r="R205" i="29"/>
  <c r="S99" i="44"/>
  <c r="Q104" i="44"/>
  <c r="S104" i="44"/>
  <c r="G104" i="44"/>
  <c r="G110" i="44" s="1"/>
  <c r="H104" i="44"/>
  <c r="U104" i="44"/>
  <c r="S195" i="29"/>
  <c r="T99" i="44"/>
  <c r="T111" i="44" s="1"/>
  <c r="F104" i="44"/>
  <c r="T104" i="44"/>
  <c r="V104" i="44"/>
  <c r="T195" i="29"/>
  <c r="U99" i="44"/>
  <c r="C195" i="29"/>
  <c r="C205" i="29"/>
  <c r="C152" i="29"/>
  <c r="C153" i="29" s="1"/>
  <c r="K240" i="29"/>
  <c r="AG14" i="27"/>
  <c r="N231" i="29"/>
  <c r="AJ14" i="27"/>
  <c r="C160" i="29"/>
  <c r="R170" i="29"/>
  <c r="U113" i="29"/>
  <c r="M150" i="29"/>
  <c r="T113" i="29"/>
  <c r="N170" i="29"/>
  <c r="M170" i="29"/>
  <c r="V113" i="29"/>
  <c r="N150" i="29"/>
  <c r="R195" i="29"/>
  <c r="O150" i="29"/>
  <c r="T205" i="29"/>
  <c r="O160" i="29"/>
  <c r="O171" i="29"/>
  <c r="O151" i="29"/>
  <c r="C170" i="29"/>
  <c r="O170" i="29"/>
  <c r="V171" i="29"/>
  <c r="L150" i="29"/>
  <c r="O161" i="29"/>
  <c r="D151" i="29"/>
  <c r="P161" i="29"/>
  <c r="F170" i="29"/>
  <c r="L160" i="29"/>
  <c r="D161" i="29"/>
  <c r="Q161" i="29"/>
  <c r="R91" i="29"/>
  <c r="M160" i="29"/>
  <c r="E161" i="29"/>
  <c r="F91" i="29"/>
  <c r="D160" i="29"/>
  <c r="P160" i="29"/>
  <c r="D171" i="29"/>
  <c r="P171" i="29"/>
  <c r="P151" i="29"/>
  <c r="P170" i="29"/>
  <c r="D150" i="29"/>
  <c r="P150" i="29"/>
  <c r="O91" i="29"/>
  <c r="L170" i="29"/>
  <c r="E171" i="29"/>
  <c r="S205" i="29"/>
  <c r="U271" i="29"/>
  <c r="U280" i="29"/>
  <c r="P91" i="29"/>
  <c r="K152" i="29"/>
  <c r="F151" i="29"/>
  <c r="R151" i="29"/>
  <c r="F171" i="29"/>
  <c r="R171" i="29"/>
  <c r="Q150" i="29"/>
  <c r="E160" i="29"/>
  <c r="Q160" i="29"/>
  <c r="E170" i="29"/>
  <c r="Q170" i="29"/>
  <c r="H111" i="29"/>
  <c r="V195" i="29"/>
  <c r="V251" i="29"/>
  <c r="R150" i="29"/>
  <c r="R160" i="29"/>
  <c r="I111" i="29"/>
  <c r="S150" i="29"/>
  <c r="G170" i="29"/>
  <c r="K171" i="29"/>
  <c r="L91" i="29"/>
  <c r="D162" i="29"/>
  <c r="D172" i="29"/>
  <c r="K111" i="29"/>
  <c r="M161" i="29"/>
  <c r="R113" i="29"/>
  <c r="N151" i="29"/>
  <c r="N161" i="29"/>
  <c r="R162" i="29"/>
  <c r="N171" i="29"/>
  <c r="N111" i="29"/>
  <c r="U205" i="29"/>
  <c r="E151" i="29"/>
  <c r="Q151" i="29"/>
  <c r="Q171" i="29"/>
  <c r="H91" i="29"/>
  <c r="E150" i="29"/>
  <c r="F150" i="29"/>
  <c r="K151" i="29"/>
  <c r="K161" i="29"/>
  <c r="L161" i="29"/>
  <c r="L171" i="29"/>
  <c r="M151" i="29"/>
  <c r="M171" i="29"/>
  <c r="K160" i="29"/>
  <c r="S113" i="29"/>
  <c r="K170" i="29"/>
  <c r="V205" i="29"/>
  <c r="K280" i="29"/>
  <c r="C251" i="29"/>
  <c r="C260" i="29"/>
  <c r="P271" i="29"/>
  <c r="P280" i="29"/>
  <c r="M91" i="29"/>
  <c r="F162" i="29"/>
  <c r="R172" i="29"/>
  <c r="H151" i="29"/>
  <c r="D91" i="29"/>
  <c r="C231" i="29"/>
  <c r="T231" i="29"/>
  <c r="U240" i="29"/>
  <c r="S161" i="29"/>
  <c r="V240" i="29"/>
  <c r="G91" i="29"/>
  <c r="U91" i="29"/>
  <c r="I151" i="29"/>
  <c r="U151" i="29"/>
  <c r="M152" i="29"/>
  <c r="I161" i="29"/>
  <c r="U161" i="29"/>
  <c r="M162" i="29"/>
  <c r="E162" i="29"/>
  <c r="I171" i="29"/>
  <c r="U171" i="29"/>
  <c r="R185" i="29"/>
  <c r="S172" i="29"/>
  <c r="G161" i="29"/>
  <c r="T152" i="29"/>
  <c r="AK14" i="27"/>
  <c r="K172" i="29"/>
  <c r="J151" i="29"/>
  <c r="V151" i="29"/>
  <c r="F172" i="29"/>
  <c r="T185" i="29"/>
  <c r="AI14" i="27"/>
  <c r="M111" i="29"/>
  <c r="K91" i="29"/>
  <c r="U162" i="29"/>
  <c r="U152" i="29"/>
  <c r="J162" i="29"/>
  <c r="J172" i="29"/>
  <c r="J161" i="29"/>
  <c r="H160" i="29"/>
  <c r="E152" i="29"/>
  <c r="E251" i="29"/>
  <c r="E260" i="29"/>
  <c r="Q280" i="29"/>
  <c r="Q271" i="29"/>
  <c r="I160" i="29"/>
  <c r="K260" i="29"/>
  <c r="K251" i="29"/>
  <c r="B82" i="29"/>
  <c r="G260" i="29"/>
  <c r="G251" i="29"/>
  <c r="S271" i="29"/>
  <c r="S280" i="29"/>
  <c r="T150" i="29"/>
  <c r="U170" i="29"/>
  <c r="E172" i="29"/>
  <c r="N91" i="29"/>
  <c r="N240" i="29"/>
  <c r="H260" i="29"/>
  <c r="H251" i="29"/>
  <c r="T251" i="29"/>
  <c r="T260" i="29"/>
  <c r="T271" i="29"/>
  <c r="T280" i="29"/>
  <c r="U150" i="29"/>
  <c r="O260" i="29"/>
  <c r="O251" i="29"/>
  <c r="P162" i="29"/>
  <c r="V271" i="29"/>
  <c r="V280" i="29"/>
  <c r="V170" i="29"/>
  <c r="J170" i="29"/>
  <c r="I91" i="29"/>
  <c r="A7" i="29"/>
  <c r="M280" i="29"/>
  <c r="M271" i="29"/>
  <c r="F271" i="29"/>
  <c r="F280" i="29"/>
  <c r="T170" i="29"/>
  <c r="T162" i="29"/>
  <c r="B73" i="29"/>
  <c r="I162" i="29"/>
  <c r="I172" i="29"/>
  <c r="I152" i="29"/>
  <c r="V162" i="29"/>
  <c r="V172" i="29"/>
  <c r="V161" i="29"/>
  <c r="V152" i="29"/>
  <c r="U160" i="29"/>
  <c r="J150" i="29"/>
  <c r="F251" i="29"/>
  <c r="F260" i="29"/>
  <c r="R271" i="29"/>
  <c r="R280" i="29"/>
  <c r="P251" i="29"/>
  <c r="P260" i="29"/>
  <c r="T160" i="29"/>
  <c r="U172" i="29"/>
  <c r="M260" i="29"/>
  <c r="M251" i="29"/>
  <c r="H231" i="29"/>
  <c r="H240" i="29"/>
  <c r="V91" i="29"/>
  <c r="C161" i="29"/>
  <c r="H271" i="29"/>
  <c r="H280" i="29"/>
  <c r="J160" i="29"/>
  <c r="G151" i="29"/>
  <c r="G171" i="29"/>
  <c r="C108" i="29"/>
  <c r="H170" i="29"/>
  <c r="H152" i="29"/>
  <c r="H162" i="29"/>
  <c r="H172" i="29"/>
  <c r="Q172" i="29"/>
  <c r="I150" i="29"/>
  <c r="C172" i="29"/>
  <c r="V160" i="29"/>
  <c r="G280" i="29"/>
  <c r="Q162" i="29"/>
  <c r="C171" i="29"/>
  <c r="T172" i="29"/>
  <c r="L260" i="29"/>
  <c r="L251" i="29"/>
  <c r="H161" i="29"/>
  <c r="T161" i="29"/>
  <c r="L271" i="29"/>
  <c r="L280" i="29"/>
  <c r="D170" i="29"/>
  <c r="C100" i="29"/>
  <c r="H171" i="29"/>
  <c r="T171" i="29"/>
  <c r="E280" i="29"/>
  <c r="E271" i="29"/>
  <c r="I170" i="29"/>
  <c r="J171" i="29"/>
  <c r="G152" i="29"/>
  <c r="G162" i="29"/>
  <c r="G172" i="29"/>
  <c r="S152" i="29"/>
  <c r="S162" i="29"/>
  <c r="J152" i="29"/>
  <c r="C162" i="29"/>
  <c r="G150" i="29"/>
  <c r="Q91" i="29"/>
  <c r="N172" i="29"/>
  <c r="N162" i="29"/>
  <c r="N152" i="29"/>
  <c r="C271" i="29"/>
  <c r="I240" i="29"/>
  <c r="I231" i="29"/>
  <c r="Q251" i="29"/>
  <c r="Q260" i="29"/>
  <c r="T151" i="29"/>
  <c r="D251" i="29"/>
  <c r="D260" i="29"/>
  <c r="K150" i="29"/>
  <c r="S160" i="29"/>
  <c r="U260" i="29"/>
  <c r="I271" i="29"/>
  <c r="I280" i="29"/>
  <c r="T91" i="29"/>
  <c r="AM14" i="27"/>
  <c r="K231" i="29"/>
  <c r="V150" i="29"/>
  <c r="R260" i="29"/>
  <c r="S260" i="29"/>
  <c r="J260" i="29"/>
  <c r="J251" i="29"/>
  <c r="N160" i="29"/>
  <c r="F161" i="29"/>
  <c r="R161" i="29"/>
  <c r="E91" i="29"/>
  <c r="F160" i="29"/>
  <c r="S170" i="29"/>
  <c r="J271" i="29"/>
  <c r="J280" i="29"/>
  <c r="H150" i="29"/>
  <c r="L172" i="29"/>
  <c r="L162" i="29"/>
  <c r="L152" i="29"/>
  <c r="K162" i="29"/>
  <c r="C107" i="29"/>
  <c r="O280" i="29"/>
  <c r="O271" i="29"/>
  <c r="S91" i="29"/>
  <c r="S151" i="29"/>
  <c r="S171" i="29"/>
  <c r="L151" i="29"/>
  <c r="I260" i="29"/>
  <c r="I251" i="29"/>
  <c r="G160" i="29"/>
  <c r="D280" i="29"/>
  <c r="D271" i="29"/>
  <c r="P172" i="29"/>
  <c r="F152" i="29"/>
  <c r="R152" i="29"/>
  <c r="N271" i="29"/>
  <c r="M172" i="29"/>
  <c r="S185" i="29"/>
  <c r="U185" i="29"/>
  <c r="D152" i="29"/>
  <c r="P152" i="29"/>
  <c r="O152" i="29"/>
  <c r="O162" i="29"/>
  <c r="O172" i="29"/>
  <c r="N260" i="29"/>
  <c r="N251" i="29"/>
  <c r="Q152" i="29"/>
  <c r="G153" i="29" l="1"/>
  <c r="U111" i="44"/>
  <c r="V111" i="44"/>
  <c r="R110" i="44"/>
  <c r="S111" i="44"/>
  <c r="W111" i="44"/>
  <c r="C102" i="29"/>
  <c r="T110" i="44"/>
  <c r="T113" i="44" s="1"/>
  <c r="T106" i="44"/>
  <c r="T107" i="44" s="1"/>
  <c r="T101" i="44" s="1"/>
  <c r="N104" i="44"/>
  <c r="H110" i="44"/>
  <c r="L104" i="44"/>
  <c r="F110" i="44"/>
  <c r="K110" i="44"/>
  <c r="I104" i="44"/>
  <c r="S110" i="44"/>
  <c r="S106" i="44"/>
  <c r="S107" i="44" s="1"/>
  <c r="S101" i="44" s="1"/>
  <c r="O104" i="44"/>
  <c r="Q110" i="44"/>
  <c r="P110" i="44"/>
  <c r="W110" i="44"/>
  <c r="W113" i="44" s="1"/>
  <c r="W106" i="44"/>
  <c r="W107" i="44" s="1"/>
  <c r="W101" i="44" s="1"/>
  <c r="M110" i="44"/>
  <c r="J104" i="44"/>
  <c r="V110" i="44"/>
  <c r="V106" i="44"/>
  <c r="V107" i="44" s="1"/>
  <c r="V101" i="44" s="1"/>
  <c r="U110" i="44"/>
  <c r="U106" i="44"/>
  <c r="U107" i="44" s="1"/>
  <c r="U101" i="44" s="1"/>
  <c r="P231" i="29"/>
  <c r="AL14" i="27"/>
  <c r="E240" i="29"/>
  <c r="AA14" i="27"/>
  <c r="G240" i="29"/>
  <c r="AC14" i="27"/>
  <c r="L240" i="29"/>
  <c r="AH14" i="27"/>
  <c r="D231" i="29"/>
  <c r="Z14" i="27"/>
  <c r="F240" i="29"/>
  <c r="AB14" i="27"/>
  <c r="J240" i="29"/>
  <c r="AF14" i="27"/>
  <c r="D163" i="29"/>
  <c r="D240" i="29"/>
  <c r="M153" i="29"/>
  <c r="O173" i="29"/>
  <c r="P173" i="29"/>
  <c r="O163" i="29"/>
  <c r="O153" i="29"/>
  <c r="P153" i="29"/>
  <c r="V231" i="29"/>
  <c r="D153" i="29"/>
  <c r="K173" i="29"/>
  <c r="F153" i="29"/>
  <c r="T173" i="29"/>
  <c r="P163" i="29"/>
  <c r="E163" i="29"/>
  <c r="L163" i="29"/>
  <c r="R173" i="29"/>
  <c r="L173" i="29"/>
  <c r="C240" i="29"/>
  <c r="R163" i="29"/>
  <c r="R153" i="29"/>
  <c r="U231" i="29"/>
  <c r="E14" i="29"/>
  <c r="F173" i="29"/>
  <c r="Q173" i="29"/>
  <c r="Q153" i="29"/>
  <c r="S153" i="29"/>
  <c r="K163" i="29"/>
  <c r="L231" i="29"/>
  <c r="N173" i="29"/>
  <c r="N153" i="29"/>
  <c r="M173" i="29"/>
  <c r="E173" i="29"/>
  <c r="D173" i="29"/>
  <c r="E153" i="29"/>
  <c r="P240" i="29"/>
  <c r="U163" i="29"/>
  <c r="Q163" i="29"/>
  <c r="F231" i="29"/>
  <c r="T240" i="29"/>
  <c r="J231" i="29"/>
  <c r="K153" i="29"/>
  <c r="V163" i="29"/>
  <c r="L153" i="29"/>
  <c r="M163" i="29"/>
  <c r="D15" i="29"/>
  <c r="J153" i="29"/>
  <c r="E13" i="29"/>
  <c r="E231" i="29"/>
  <c r="S240" i="29"/>
  <c r="S231" i="29"/>
  <c r="D13" i="29"/>
  <c r="I173" i="29"/>
  <c r="G173" i="29"/>
  <c r="D14" i="29"/>
  <c r="T153" i="29"/>
  <c r="H153" i="29"/>
  <c r="G231" i="29"/>
  <c r="V173" i="29"/>
  <c r="O231" i="29"/>
  <c r="O240" i="29"/>
  <c r="S163" i="29"/>
  <c r="J173" i="29"/>
  <c r="J91" i="29"/>
  <c r="C95" i="29" s="1"/>
  <c r="H173" i="29"/>
  <c r="M231" i="29"/>
  <c r="M240" i="29"/>
  <c r="F14" i="29"/>
  <c r="C104" i="29"/>
  <c r="J163" i="29"/>
  <c r="R240" i="29"/>
  <c r="R231" i="29"/>
  <c r="N163" i="29"/>
  <c r="Q231" i="29"/>
  <c r="Q240" i="29"/>
  <c r="C103" i="29"/>
  <c r="F15" i="29"/>
  <c r="V153" i="29"/>
  <c r="I153" i="29"/>
  <c r="E15" i="29"/>
  <c r="T163" i="29"/>
  <c r="F13" i="29"/>
  <c r="H163" i="29"/>
  <c r="S173" i="29"/>
  <c r="C173" i="29"/>
  <c r="U153" i="29"/>
  <c r="I163" i="29"/>
  <c r="G163" i="29"/>
  <c r="F163" i="29"/>
  <c r="C163" i="29"/>
  <c r="U173" i="29"/>
  <c r="C155" i="29" l="1"/>
  <c r="C211" i="29" s="1"/>
  <c r="C96" i="29"/>
  <c r="V113" i="44"/>
  <c r="U113" i="44"/>
  <c r="S113" i="44"/>
  <c r="C94" i="29"/>
  <c r="O110" i="44"/>
  <c r="J110" i="44"/>
  <c r="L110" i="44"/>
  <c r="I110" i="44"/>
  <c r="N110" i="44"/>
  <c r="C175" i="29"/>
  <c r="G15" i="29" s="1"/>
  <c r="C165" i="29"/>
  <c r="G14" i="29" s="1"/>
  <c r="C110" i="44" l="1"/>
  <c r="G13" i="29"/>
  <c r="C213" i="29"/>
  <c r="C212" i="29"/>
  <c r="G202" i="29" l="1"/>
  <c r="G205" i="29" s="1"/>
  <c r="D182" i="29"/>
  <c r="D185" i="29" s="1"/>
  <c r="F192" i="29"/>
  <c r="F195" i="29" s="1"/>
  <c r="D192" i="29"/>
  <c r="D195" i="29" s="1"/>
  <c r="D202" i="29"/>
  <c r="D205" i="29" s="1"/>
  <c r="F202" i="29"/>
  <c r="F205" i="29" s="1"/>
  <c r="E182" i="29"/>
  <c r="E185" i="29" s="1"/>
  <c r="E202" i="29"/>
  <c r="E205" i="29" s="1"/>
  <c r="E192" i="29"/>
  <c r="E195" i="29" s="1"/>
  <c r="F182" i="29"/>
  <c r="F185" i="29" s="1"/>
  <c r="G192" i="29" l="1"/>
  <c r="G195" i="29" s="1"/>
  <c r="G182" i="29"/>
  <c r="G185" i="29" s="1"/>
  <c r="Y66" i="27" l="1"/>
  <c r="Y148" i="27"/>
  <c r="Y65" i="27"/>
  <c r="Y64" i="27"/>
  <c r="Y68" i="27"/>
  <c r="Z63" i="27" l="1"/>
  <c r="Z67" i="27"/>
  <c r="Z68" i="27"/>
  <c r="Z65" i="27"/>
  <c r="Z66" i="27"/>
  <c r="Z64" i="27"/>
  <c r="AA66" i="27" l="1"/>
  <c r="AA65" i="27"/>
  <c r="AA63" i="27"/>
  <c r="AA64" i="27"/>
  <c r="AA68" i="27"/>
  <c r="AA67" i="27"/>
  <c r="AC64" i="27" l="1"/>
  <c r="AB64" i="27"/>
  <c r="AB65" i="27"/>
  <c r="AC65" i="27"/>
  <c r="AB66" i="27"/>
  <c r="AC66" i="27"/>
  <c r="AC68" i="27"/>
  <c r="AB68" i="27"/>
  <c r="AB67" i="27"/>
  <c r="AC67" i="27"/>
  <c r="AB63" i="27"/>
  <c r="AC63" i="27" l="1"/>
  <c r="H202" i="29" l="1"/>
  <c r="H182" i="29"/>
  <c r="H192" i="29"/>
  <c r="H205" i="29" l="1"/>
  <c r="H195" i="29"/>
  <c r="H185" i="29"/>
  <c r="I182" i="29"/>
  <c r="I192" i="29"/>
  <c r="I202" i="29"/>
  <c r="I185" i="29" l="1"/>
  <c r="I205" i="29"/>
  <c r="I195" i="29"/>
  <c r="J182" i="29"/>
  <c r="J192" i="29"/>
  <c r="J202" i="29"/>
  <c r="J205" i="29" l="1"/>
  <c r="J195" i="29"/>
  <c r="J185" i="29"/>
  <c r="K192" i="29"/>
  <c r="K182" i="29"/>
  <c r="K202" i="29"/>
  <c r="K205" i="29" l="1"/>
  <c r="K195" i="29"/>
  <c r="K185" i="29"/>
  <c r="L202" i="29"/>
  <c r="L182" i="29"/>
  <c r="L192" i="29"/>
  <c r="L205" i="29" l="1"/>
  <c r="L195" i="29"/>
  <c r="L185" i="29"/>
  <c r="Q184" i="29" l="1"/>
  <c r="G62" i="27" l="1"/>
  <c r="G105" i="27" s="1"/>
  <c r="G147" i="27" s="1"/>
  <c r="AA190" i="27"/>
  <c r="F62" i="27"/>
  <c r="F105" i="27" s="1"/>
  <c r="F147" i="27" s="1"/>
  <c r="Z190" i="27"/>
  <c r="N62" i="27" l="1"/>
  <c r="N105" i="27" s="1"/>
  <c r="N147" i="27" s="1"/>
  <c r="AH234" i="27"/>
  <c r="B11" i="27"/>
  <c r="AB190" i="27"/>
  <c r="H62" i="27"/>
  <c r="H105" i="27" s="1"/>
  <c r="H147" i="27" s="1"/>
  <c r="M62" i="27"/>
  <c r="M105" i="27" s="1"/>
  <c r="M147" i="27" s="1"/>
  <c r="AG234" i="27"/>
  <c r="L62" i="27"/>
  <c r="L105" i="27" s="1"/>
  <c r="L147" i="27" s="1"/>
  <c r="AF234" i="27"/>
  <c r="AE234" i="27"/>
  <c r="K62" i="27"/>
  <c r="K105" i="27" s="1"/>
  <c r="K147" i="27" s="1"/>
  <c r="Y190" i="27"/>
  <c r="E62" i="27"/>
  <c r="E105" i="27" s="1"/>
  <c r="E147" i="27" s="1"/>
  <c r="G142" i="29"/>
  <c r="I62" i="27"/>
  <c r="I105" i="27" s="1"/>
  <c r="I147" i="27" s="1"/>
  <c r="AC190" i="27"/>
  <c r="J62" i="27"/>
  <c r="J63" i="27" s="1"/>
  <c r="AD234" i="27"/>
  <c r="J159" i="27" l="1"/>
  <c r="J135" i="27"/>
  <c r="J72" i="27"/>
  <c r="J173" i="27"/>
  <c r="J88" i="27"/>
  <c r="J154" i="27"/>
  <c r="K154" i="27" s="1"/>
  <c r="L154" i="27" s="1"/>
  <c r="M154" i="27" s="1"/>
  <c r="N154" i="27" s="1"/>
  <c r="J108" i="27"/>
  <c r="J118" i="27"/>
  <c r="J139" i="27"/>
  <c r="J66" i="27"/>
  <c r="J100" i="27"/>
  <c r="J87" i="27"/>
  <c r="J82" i="27"/>
  <c r="J99" i="27"/>
  <c r="J75" i="27"/>
  <c r="J67" i="27"/>
  <c r="J112" i="27"/>
  <c r="J119" i="27"/>
  <c r="J158" i="27"/>
  <c r="J125" i="27"/>
  <c r="J174" i="27"/>
  <c r="J110" i="27"/>
  <c r="J144" i="27"/>
  <c r="J160" i="27"/>
  <c r="J126" i="27"/>
  <c r="J89" i="27"/>
  <c r="J132" i="27"/>
  <c r="J121" i="27"/>
  <c r="J69" i="27"/>
  <c r="J171" i="27"/>
  <c r="J74" i="27"/>
  <c r="J120" i="27"/>
  <c r="J177" i="27"/>
  <c r="J166" i="27"/>
  <c r="J127" i="27"/>
  <c r="J181" i="27"/>
  <c r="J138" i="27"/>
  <c r="J184" i="27"/>
  <c r="J137" i="27"/>
  <c r="J115" i="27"/>
  <c r="J97" i="27"/>
  <c r="J65" i="27"/>
  <c r="J164" i="27"/>
  <c r="J155" i="27"/>
  <c r="K155" i="27" s="1"/>
  <c r="L155" i="27" s="1"/>
  <c r="M155" i="27" s="1"/>
  <c r="N155" i="27" s="1"/>
  <c r="J165" i="27"/>
  <c r="J113" i="27"/>
  <c r="J152" i="27"/>
  <c r="J106" i="27"/>
  <c r="J131" i="27"/>
  <c r="J93" i="27"/>
  <c r="J80" i="27"/>
  <c r="J98" i="27"/>
  <c r="J182" i="27"/>
  <c r="J142" i="27"/>
  <c r="J86" i="27"/>
  <c r="J117" i="27"/>
  <c r="J124" i="27"/>
  <c r="J140" i="27"/>
  <c r="J148" i="27"/>
  <c r="J102" i="27"/>
  <c r="J73" i="27"/>
  <c r="J76" i="27"/>
  <c r="J92" i="27"/>
  <c r="J111" i="27"/>
  <c r="J145" i="27"/>
  <c r="J157" i="27"/>
  <c r="K157" i="27" s="1"/>
  <c r="L157" i="27" s="1"/>
  <c r="M157" i="27" s="1"/>
  <c r="N157" i="27" s="1"/>
  <c r="J172" i="27"/>
  <c r="J90" i="27"/>
  <c r="J96" i="27"/>
  <c r="J91" i="27"/>
  <c r="J179" i="27"/>
  <c r="J123" i="27"/>
  <c r="J84" i="27"/>
  <c r="J141" i="27"/>
  <c r="J176" i="27"/>
  <c r="J185" i="27"/>
  <c r="J168" i="27"/>
  <c r="J81" i="27"/>
  <c r="J114" i="27"/>
  <c r="J77" i="27"/>
  <c r="J85" i="27"/>
  <c r="J151" i="27"/>
  <c r="J133" i="27"/>
  <c r="J79" i="27"/>
  <c r="J178" i="27"/>
  <c r="J70" i="27"/>
  <c r="J143" i="27"/>
  <c r="J95" i="27"/>
  <c r="J130" i="27"/>
  <c r="J150" i="27"/>
  <c r="J105" i="27"/>
  <c r="J147" i="27" s="1"/>
  <c r="J180" i="27"/>
  <c r="J162" i="27"/>
  <c r="J107" i="27"/>
  <c r="J83" i="27"/>
  <c r="J109" i="27"/>
  <c r="J128" i="27"/>
  <c r="J101" i="27"/>
  <c r="J167" i="27"/>
  <c r="J122" i="27"/>
  <c r="J149" i="27"/>
  <c r="J186" i="27"/>
  <c r="J153" i="27"/>
  <c r="J187" i="27"/>
  <c r="J64" i="27"/>
  <c r="J136" i="27"/>
  <c r="J156" i="27"/>
  <c r="K156" i="27" s="1"/>
  <c r="L156" i="27" s="1"/>
  <c r="M156" i="27" s="1"/>
  <c r="N156" i="27" s="1"/>
  <c r="J169" i="27"/>
  <c r="J68" i="27"/>
  <c r="J116" i="27"/>
  <c r="J94" i="27"/>
  <c r="J183" i="27"/>
  <c r="J175" i="27"/>
  <c r="J78" i="27"/>
  <c r="J134" i="27"/>
  <c r="J170" i="27"/>
  <c r="J129" i="27"/>
  <c r="J71" i="27"/>
  <c r="J161" i="27"/>
  <c r="J163" i="27"/>
  <c r="G253" i="29"/>
  <c r="G262" i="29"/>
  <c r="G233" i="29"/>
  <c r="H142" i="29"/>
  <c r="G242" i="29"/>
  <c r="G273" i="29"/>
  <c r="G282" i="29"/>
  <c r="Y191" i="27"/>
  <c r="Y215" i="27"/>
  <c r="Y202" i="27"/>
  <c r="Z202" i="27" s="1"/>
  <c r="AA202" i="27" s="1"/>
  <c r="AB202" i="27" s="1"/>
  <c r="AC202" i="27" s="1"/>
  <c r="Y210" i="27"/>
  <c r="Y213" i="27"/>
  <c r="Y212" i="27"/>
  <c r="Z212" i="27" s="1"/>
  <c r="AA212" i="27" s="1"/>
  <c r="AB212" i="27" s="1"/>
  <c r="AC212" i="27" s="1"/>
  <c r="Y225" i="27"/>
  <c r="Y195" i="27"/>
  <c r="Z195" i="27" s="1"/>
  <c r="AA195" i="27" s="1"/>
  <c r="AB195" i="27" s="1"/>
  <c r="AC195" i="27" s="1"/>
  <c r="Y219" i="27"/>
  <c r="Z219" i="27" s="1"/>
  <c r="AA219" i="27" s="1"/>
  <c r="AB219" i="27" s="1"/>
  <c r="AC219" i="27" s="1"/>
  <c r="Y194" i="27"/>
  <c r="Y204" i="27"/>
  <c r="Z204" i="27" s="1"/>
  <c r="AA204" i="27" s="1"/>
  <c r="AB204" i="27" s="1"/>
  <c r="AC204" i="27" s="1"/>
  <c r="Y223" i="27"/>
  <c r="Y228" i="27"/>
  <c r="Z228" i="27" s="1"/>
  <c r="AA228" i="27" s="1"/>
  <c r="AB228" i="27" s="1"/>
  <c r="AC228" i="27" s="1"/>
  <c r="Y205" i="27"/>
  <c r="Z205" i="27" s="1"/>
  <c r="AA205" i="27" s="1"/>
  <c r="AB205" i="27" s="1"/>
  <c r="AC205" i="27" s="1"/>
  <c r="Y211" i="27"/>
  <c r="Z211" i="27" s="1"/>
  <c r="AA211" i="27" s="1"/>
  <c r="AB211" i="27" s="1"/>
  <c r="AC211" i="27" s="1"/>
  <c r="Y229" i="27"/>
  <c r="Z229" i="27" s="1"/>
  <c r="AA229" i="27" s="1"/>
  <c r="AB229" i="27" s="1"/>
  <c r="AC229" i="27" s="1"/>
  <c r="Y227" i="27"/>
  <c r="Z227" i="27" s="1"/>
  <c r="AA227" i="27" s="1"/>
  <c r="AB227" i="27" s="1"/>
  <c r="AC227" i="27" s="1"/>
  <c r="Y192" i="27"/>
  <c r="Y230" i="27"/>
  <c r="Z230" i="27" s="1"/>
  <c r="AA230" i="27" s="1"/>
  <c r="AB230" i="27" s="1"/>
  <c r="AC230" i="27" s="1"/>
  <c r="Y220" i="27"/>
  <c r="Z220" i="27" s="1"/>
  <c r="AA220" i="27" s="1"/>
  <c r="AB220" i="27" s="1"/>
  <c r="AC220" i="27" s="1"/>
  <c r="Y224" i="27"/>
  <c r="Y217" i="27"/>
  <c r="Z217" i="27" s="1"/>
  <c r="AA217" i="27" s="1"/>
  <c r="AB217" i="27" s="1"/>
  <c r="AC217" i="27" s="1"/>
  <c r="Y226" i="27"/>
  <c r="Y203" i="27"/>
  <c r="Z203" i="27" s="1"/>
  <c r="AA203" i="27" s="1"/>
  <c r="AB203" i="27" s="1"/>
  <c r="AC203" i="27" s="1"/>
  <c r="Y218" i="27"/>
  <c r="Z218" i="27" s="1"/>
  <c r="AA218" i="27" s="1"/>
  <c r="AB218" i="27" s="1"/>
  <c r="AC218" i="27" s="1"/>
  <c r="Y214" i="27"/>
  <c r="Y193" i="27"/>
  <c r="Y201" i="27"/>
  <c r="Z201" i="27" s="1"/>
  <c r="AA201" i="27" s="1"/>
  <c r="AB201" i="27" s="1"/>
  <c r="AC201" i="27" s="1"/>
  <c r="Y216" i="27"/>
  <c r="Y222" i="27"/>
  <c r="Z222" i="27" s="1"/>
  <c r="AA222" i="27" s="1"/>
  <c r="AB222" i="27" s="1"/>
  <c r="AC222" i="27" s="1"/>
  <c r="Y207" i="27"/>
  <c r="Z207" i="27" s="1"/>
  <c r="AA207" i="27" s="1"/>
  <c r="AB207" i="27" s="1"/>
  <c r="AC207" i="27" s="1"/>
  <c r="Y206" i="27"/>
  <c r="Z206" i="27" s="1"/>
  <c r="AA206" i="27" s="1"/>
  <c r="AB206" i="27" s="1"/>
  <c r="AC206" i="27" s="1"/>
  <c r="Y221" i="27"/>
  <c r="Z221" i="27" s="1"/>
  <c r="AA221" i="27" s="1"/>
  <c r="AB221" i="27" s="1"/>
  <c r="AC221" i="27" s="1"/>
  <c r="Y209" i="27"/>
  <c r="Y208" i="27"/>
  <c r="Z208" i="27" s="1"/>
  <c r="AA208" i="27" s="1"/>
  <c r="AB208" i="27" s="1"/>
  <c r="AC208" i="27" s="1"/>
  <c r="Y196" i="27"/>
  <c r="Z196" i="27" s="1"/>
  <c r="AA196" i="27" s="1"/>
  <c r="AB196" i="27" s="1"/>
  <c r="AC196" i="27" s="1"/>
  <c r="AD201" i="27" l="1"/>
  <c r="AE201" i="27" s="1"/>
  <c r="AF201" i="27" s="1"/>
  <c r="AG201" i="27" s="1"/>
  <c r="AH201" i="27" s="1"/>
  <c r="AI201" i="27" s="1"/>
  <c r="AJ201" i="27" s="1"/>
  <c r="AK201" i="27" s="1"/>
  <c r="AL201" i="27" s="1"/>
  <c r="AM201" i="27" s="1"/>
  <c r="AD245" i="27"/>
  <c r="AE245" i="27" s="1"/>
  <c r="AF245" i="27" s="1"/>
  <c r="AG245" i="27" s="1"/>
  <c r="AH245" i="27" s="1"/>
  <c r="AI245" i="27" s="1"/>
  <c r="AJ245" i="27" s="1"/>
  <c r="AK245" i="27" s="1"/>
  <c r="AL245" i="27" s="1"/>
  <c r="AM245" i="27" s="1"/>
  <c r="AD205" i="27"/>
  <c r="AE205" i="27" s="1"/>
  <c r="AF205" i="27" s="1"/>
  <c r="AG205" i="27" s="1"/>
  <c r="AH205" i="27" s="1"/>
  <c r="AI205" i="27" s="1"/>
  <c r="AJ205" i="27" s="1"/>
  <c r="AK205" i="27" s="1"/>
  <c r="AL205" i="27" s="1"/>
  <c r="AM205" i="27" s="1"/>
  <c r="AD249" i="27"/>
  <c r="AE249" i="27" s="1"/>
  <c r="AF249" i="27" s="1"/>
  <c r="AG249" i="27" s="1"/>
  <c r="AH249" i="27" s="1"/>
  <c r="AI249" i="27" s="1"/>
  <c r="AJ249" i="27" s="1"/>
  <c r="AK249" i="27" s="1"/>
  <c r="AL249" i="27" s="1"/>
  <c r="AM249" i="27" s="1"/>
  <c r="Y313" i="27"/>
  <c r="Z210" i="27"/>
  <c r="K161" i="27"/>
  <c r="AD161" i="27"/>
  <c r="AD153" i="27"/>
  <c r="K153" i="27"/>
  <c r="K167" i="27"/>
  <c r="AD167" i="27"/>
  <c r="K83" i="27"/>
  <c r="AD83" i="27"/>
  <c r="K143" i="27"/>
  <c r="AD143" i="27"/>
  <c r="AD133" i="27"/>
  <c r="K133" i="27"/>
  <c r="K114" i="27"/>
  <c r="AD176" i="27"/>
  <c r="K176" i="27"/>
  <c r="AD179" i="27"/>
  <c r="K179" i="27"/>
  <c r="K92" i="27"/>
  <c r="AD92" i="27"/>
  <c r="AD148" i="27"/>
  <c r="K148" i="27"/>
  <c r="AD86" i="27"/>
  <c r="K86" i="27"/>
  <c r="K80" i="27"/>
  <c r="AD80" i="27"/>
  <c r="AD152" i="27"/>
  <c r="K152" i="27"/>
  <c r="K164" i="27"/>
  <c r="AD164" i="27"/>
  <c r="K63" i="27"/>
  <c r="AD63" i="27"/>
  <c r="K181" i="27"/>
  <c r="AD181" i="27"/>
  <c r="AD120" i="27"/>
  <c r="K120" i="27"/>
  <c r="AD121" i="27"/>
  <c r="K121" i="27"/>
  <c r="AD160" i="27"/>
  <c r="K160" i="27"/>
  <c r="AD125" i="27"/>
  <c r="K125" i="27"/>
  <c r="AD67" i="27"/>
  <c r="K67" i="27"/>
  <c r="AD87" i="27"/>
  <c r="K87" i="27"/>
  <c r="K118" i="27"/>
  <c r="AD118" i="27"/>
  <c r="AD173" i="27"/>
  <c r="K173" i="27"/>
  <c r="AD208" i="27"/>
  <c r="AE208" i="27" s="1"/>
  <c r="AF208" i="27" s="1"/>
  <c r="AG208" i="27" s="1"/>
  <c r="AH208" i="27" s="1"/>
  <c r="AI208" i="27" s="1"/>
  <c r="AJ208" i="27" s="1"/>
  <c r="AK208" i="27" s="1"/>
  <c r="AL208" i="27" s="1"/>
  <c r="AM208" i="27" s="1"/>
  <c r="AD252" i="27"/>
  <c r="AE252" i="27" s="1"/>
  <c r="AF252" i="27" s="1"/>
  <c r="AG252" i="27" s="1"/>
  <c r="AH252" i="27" s="1"/>
  <c r="AI252" i="27" s="1"/>
  <c r="AJ252" i="27" s="1"/>
  <c r="AK252" i="27" s="1"/>
  <c r="AL252" i="27" s="1"/>
  <c r="AM252" i="27" s="1"/>
  <c r="AD207" i="27"/>
  <c r="AE207" i="27" s="1"/>
  <c r="AF207" i="27" s="1"/>
  <c r="AG207" i="27" s="1"/>
  <c r="AH207" i="27" s="1"/>
  <c r="AI207" i="27" s="1"/>
  <c r="AJ207" i="27" s="1"/>
  <c r="AK207" i="27" s="1"/>
  <c r="AL207" i="27" s="1"/>
  <c r="AM207" i="27" s="1"/>
  <c r="AD251" i="27"/>
  <c r="AE251" i="27" s="1"/>
  <c r="AF251" i="27" s="1"/>
  <c r="AG251" i="27" s="1"/>
  <c r="AH251" i="27" s="1"/>
  <c r="AI251" i="27" s="1"/>
  <c r="AJ251" i="27" s="1"/>
  <c r="AK251" i="27" s="1"/>
  <c r="AL251" i="27" s="1"/>
  <c r="AM251" i="27" s="1"/>
  <c r="AD203" i="27"/>
  <c r="AE203" i="27" s="1"/>
  <c r="AF203" i="27" s="1"/>
  <c r="AG203" i="27" s="1"/>
  <c r="AH203" i="27" s="1"/>
  <c r="AI203" i="27" s="1"/>
  <c r="AJ203" i="27" s="1"/>
  <c r="AK203" i="27" s="1"/>
  <c r="AL203" i="27" s="1"/>
  <c r="AM203" i="27" s="1"/>
  <c r="AD247" i="27"/>
  <c r="AE247" i="27" s="1"/>
  <c r="AF247" i="27" s="1"/>
  <c r="AG247" i="27" s="1"/>
  <c r="AH247" i="27" s="1"/>
  <c r="AI247" i="27" s="1"/>
  <c r="AJ247" i="27" s="1"/>
  <c r="AK247" i="27" s="1"/>
  <c r="AL247" i="27" s="1"/>
  <c r="AM247" i="27" s="1"/>
  <c r="AD220" i="27"/>
  <c r="AE220" i="27" s="1"/>
  <c r="AF220" i="27" s="1"/>
  <c r="AG220" i="27" s="1"/>
  <c r="AH220" i="27" s="1"/>
  <c r="AI220" i="27" s="1"/>
  <c r="AJ220" i="27" s="1"/>
  <c r="AK220" i="27" s="1"/>
  <c r="AL220" i="27" s="1"/>
  <c r="AM220" i="27" s="1"/>
  <c r="AD264" i="27"/>
  <c r="AE264" i="27" s="1"/>
  <c r="AF264" i="27" s="1"/>
  <c r="AG264" i="27" s="1"/>
  <c r="AH264" i="27" s="1"/>
  <c r="AI264" i="27" s="1"/>
  <c r="AJ264" i="27" s="1"/>
  <c r="AK264" i="27" s="1"/>
  <c r="AL264" i="27" s="1"/>
  <c r="AM264" i="27" s="1"/>
  <c r="AD227" i="27"/>
  <c r="AE227" i="27" s="1"/>
  <c r="AF227" i="27" s="1"/>
  <c r="AG227" i="27" s="1"/>
  <c r="AH227" i="27" s="1"/>
  <c r="AI227" i="27" s="1"/>
  <c r="AJ227" i="27" s="1"/>
  <c r="AK227" i="27" s="1"/>
  <c r="AL227" i="27" s="1"/>
  <c r="AM227" i="27" s="1"/>
  <c r="AD271" i="27"/>
  <c r="AE271" i="27" s="1"/>
  <c r="AF271" i="27" s="1"/>
  <c r="AG271" i="27" s="1"/>
  <c r="AH271" i="27" s="1"/>
  <c r="AI271" i="27" s="1"/>
  <c r="AJ271" i="27" s="1"/>
  <c r="AK271" i="27" s="1"/>
  <c r="AL271" i="27" s="1"/>
  <c r="AM271" i="27" s="1"/>
  <c r="AD228" i="27"/>
  <c r="AE228" i="27" s="1"/>
  <c r="AF228" i="27" s="1"/>
  <c r="AG228" i="27" s="1"/>
  <c r="AH228" i="27" s="1"/>
  <c r="AI228" i="27" s="1"/>
  <c r="AJ228" i="27" s="1"/>
  <c r="AK228" i="27" s="1"/>
  <c r="AL228" i="27" s="1"/>
  <c r="AM228" i="27" s="1"/>
  <c r="AD272" i="27"/>
  <c r="AE272" i="27" s="1"/>
  <c r="AF272" i="27" s="1"/>
  <c r="AG272" i="27" s="1"/>
  <c r="AH272" i="27" s="1"/>
  <c r="AI272" i="27" s="1"/>
  <c r="AJ272" i="27" s="1"/>
  <c r="AK272" i="27" s="1"/>
  <c r="AL272" i="27" s="1"/>
  <c r="AM272" i="27" s="1"/>
  <c r="Y322" i="27"/>
  <c r="Z225" i="27"/>
  <c r="AD202" i="27"/>
  <c r="AE202" i="27" s="1"/>
  <c r="AF202" i="27" s="1"/>
  <c r="AG202" i="27" s="1"/>
  <c r="AH202" i="27" s="1"/>
  <c r="AI202" i="27" s="1"/>
  <c r="AJ202" i="27" s="1"/>
  <c r="AK202" i="27" s="1"/>
  <c r="AL202" i="27" s="1"/>
  <c r="AM202" i="27" s="1"/>
  <c r="AD246" i="27"/>
  <c r="AE246" i="27" s="1"/>
  <c r="AF246" i="27" s="1"/>
  <c r="AG246" i="27" s="1"/>
  <c r="AH246" i="27" s="1"/>
  <c r="AI246" i="27" s="1"/>
  <c r="AJ246" i="27" s="1"/>
  <c r="AK246" i="27" s="1"/>
  <c r="AL246" i="27" s="1"/>
  <c r="AM246" i="27" s="1"/>
  <c r="K71" i="27"/>
  <c r="K78" i="27"/>
  <c r="AD78" i="27"/>
  <c r="K116" i="27"/>
  <c r="AD116" i="27"/>
  <c r="K136" i="27"/>
  <c r="AD136" i="27"/>
  <c r="K186" i="27"/>
  <c r="AD186" i="27"/>
  <c r="K101" i="27"/>
  <c r="AD101" i="27"/>
  <c r="K107" i="27"/>
  <c r="AD107" i="27"/>
  <c r="K150" i="27"/>
  <c r="AD150" i="27"/>
  <c r="K70" i="27"/>
  <c r="AD151" i="27"/>
  <c r="K151" i="27"/>
  <c r="K81" i="27"/>
  <c r="AD81" i="27"/>
  <c r="AD141" i="27"/>
  <c r="K141" i="27"/>
  <c r="K91" i="27"/>
  <c r="AD91" i="27"/>
  <c r="AD76" i="27"/>
  <c r="K76" i="27"/>
  <c r="K140" i="27"/>
  <c r="AD140" i="27"/>
  <c r="AD142" i="27"/>
  <c r="K142" i="27"/>
  <c r="K93" i="27"/>
  <c r="AD93" i="27"/>
  <c r="K113" i="27"/>
  <c r="AD65" i="27"/>
  <c r="K65" i="27"/>
  <c r="AD137" i="27"/>
  <c r="K137" i="27"/>
  <c r="AD127" i="27"/>
  <c r="K127" i="27"/>
  <c r="AD74" i="27"/>
  <c r="K74" i="27"/>
  <c r="K132" i="27"/>
  <c r="AD132" i="27"/>
  <c r="K144" i="27"/>
  <c r="AD144" i="27"/>
  <c r="AD158" i="27"/>
  <c r="K158" i="27"/>
  <c r="K75" i="27"/>
  <c r="AD75" i="27"/>
  <c r="K100" i="27"/>
  <c r="AD100" i="27"/>
  <c r="AD108" i="27"/>
  <c r="K108" i="27"/>
  <c r="K72" i="27"/>
  <c r="AD240" i="27"/>
  <c r="AE240" i="27" s="1"/>
  <c r="AF240" i="27" s="1"/>
  <c r="AG240" i="27" s="1"/>
  <c r="AH240" i="27" s="1"/>
  <c r="AI240" i="27" s="1"/>
  <c r="AJ240" i="27" s="1"/>
  <c r="AK240" i="27" s="1"/>
  <c r="AL240" i="27" s="1"/>
  <c r="AM240" i="27" s="1"/>
  <c r="AD196" i="27"/>
  <c r="AE196" i="27" s="1"/>
  <c r="AF196" i="27" s="1"/>
  <c r="AG196" i="27" s="1"/>
  <c r="AH196" i="27" s="1"/>
  <c r="AI196" i="27" s="1"/>
  <c r="AJ196" i="27" s="1"/>
  <c r="AK196" i="27" s="1"/>
  <c r="AL196" i="27" s="1"/>
  <c r="AM196" i="27" s="1"/>
  <c r="AD218" i="27"/>
  <c r="AE218" i="27" s="1"/>
  <c r="AF218" i="27" s="1"/>
  <c r="AG218" i="27" s="1"/>
  <c r="AH218" i="27" s="1"/>
  <c r="AI218" i="27" s="1"/>
  <c r="AJ218" i="27" s="1"/>
  <c r="AK218" i="27" s="1"/>
  <c r="AL218" i="27" s="1"/>
  <c r="AM218" i="27" s="1"/>
  <c r="AD262" i="27"/>
  <c r="AE262" i="27" s="1"/>
  <c r="AF262" i="27" s="1"/>
  <c r="AG262" i="27" s="1"/>
  <c r="AH262" i="27" s="1"/>
  <c r="AI262" i="27" s="1"/>
  <c r="AJ262" i="27" s="1"/>
  <c r="AK262" i="27" s="1"/>
  <c r="AL262" i="27" s="1"/>
  <c r="AM262" i="27" s="1"/>
  <c r="Y321" i="27"/>
  <c r="Z224" i="27"/>
  <c r="AD195" i="27"/>
  <c r="AE195" i="27" s="1"/>
  <c r="AF195" i="27" s="1"/>
  <c r="AG195" i="27" s="1"/>
  <c r="AH195" i="27" s="1"/>
  <c r="AI195" i="27" s="1"/>
  <c r="AJ195" i="27" s="1"/>
  <c r="AK195" i="27" s="1"/>
  <c r="AL195" i="27" s="1"/>
  <c r="AM195" i="27" s="1"/>
  <c r="AD239" i="27"/>
  <c r="AE239" i="27" s="1"/>
  <c r="AF239" i="27" s="1"/>
  <c r="AG239" i="27" s="1"/>
  <c r="AH239" i="27" s="1"/>
  <c r="AI239" i="27" s="1"/>
  <c r="AJ239" i="27" s="1"/>
  <c r="AK239" i="27" s="1"/>
  <c r="AL239" i="27" s="1"/>
  <c r="AM239" i="27" s="1"/>
  <c r="AD134" i="27"/>
  <c r="K134" i="27"/>
  <c r="K94" i="27"/>
  <c r="AD94" i="27"/>
  <c r="K172" i="27"/>
  <c r="AD172" i="27"/>
  <c r="Z209" i="27"/>
  <c r="Y312" i="27"/>
  <c r="AD222" i="27"/>
  <c r="AE222" i="27" s="1"/>
  <c r="AF222" i="27" s="1"/>
  <c r="AG222" i="27" s="1"/>
  <c r="AH222" i="27" s="1"/>
  <c r="AI222" i="27" s="1"/>
  <c r="AJ222" i="27" s="1"/>
  <c r="AK222" i="27" s="1"/>
  <c r="AL222" i="27" s="1"/>
  <c r="AM222" i="27" s="1"/>
  <c r="AD266" i="27"/>
  <c r="AE266" i="27" s="1"/>
  <c r="AF266" i="27" s="1"/>
  <c r="AG266" i="27" s="1"/>
  <c r="AH266" i="27" s="1"/>
  <c r="AI266" i="27" s="1"/>
  <c r="AJ266" i="27" s="1"/>
  <c r="AK266" i="27" s="1"/>
  <c r="AL266" i="27" s="1"/>
  <c r="AM266" i="27" s="1"/>
  <c r="Z193" i="27"/>
  <c r="Y306" i="27"/>
  <c r="Z226" i="27"/>
  <c r="Y323" i="27"/>
  <c r="AD230" i="27"/>
  <c r="AE230" i="27" s="1"/>
  <c r="AF230" i="27" s="1"/>
  <c r="AG230" i="27" s="1"/>
  <c r="AH230" i="27" s="1"/>
  <c r="AI230" i="27" s="1"/>
  <c r="AJ230" i="27" s="1"/>
  <c r="AK230" i="27" s="1"/>
  <c r="AL230" i="27" s="1"/>
  <c r="AM230" i="27" s="1"/>
  <c r="AD274" i="27"/>
  <c r="AE274" i="27" s="1"/>
  <c r="AF274" i="27" s="1"/>
  <c r="AG274" i="27" s="1"/>
  <c r="AH274" i="27" s="1"/>
  <c r="AI274" i="27" s="1"/>
  <c r="AJ274" i="27" s="1"/>
  <c r="AK274" i="27" s="1"/>
  <c r="AL274" i="27" s="1"/>
  <c r="AM274" i="27" s="1"/>
  <c r="AD229" i="27"/>
  <c r="AE229" i="27" s="1"/>
  <c r="AF229" i="27" s="1"/>
  <c r="AG229" i="27" s="1"/>
  <c r="AH229" i="27" s="1"/>
  <c r="AI229" i="27" s="1"/>
  <c r="AJ229" i="27" s="1"/>
  <c r="AK229" i="27" s="1"/>
  <c r="AL229" i="27" s="1"/>
  <c r="AM229" i="27" s="1"/>
  <c r="AD273" i="27"/>
  <c r="AE273" i="27" s="1"/>
  <c r="AF273" i="27" s="1"/>
  <c r="AG273" i="27" s="1"/>
  <c r="AH273" i="27" s="1"/>
  <c r="AI273" i="27" s="1"/>
  <c r="AJ273" i="27" s="1"/>
  <c r="AK273" i="27" s="1"/>
  <c r="AL273" i="27" s="1"/>
  <c r="AM273" i="27" s="1"/>
  <c r="Y320" i="27"/>
  <c r="Z223" i="27"/>
  <c r="Y307" i="27"/>
  <c r="Z194" i="27"/>
  <c r="AD212" i="27"/>
  <c r="AE212" i="27" s="1"/>
  <c r="AF212" i="27" s="1"/>
  <c r="AG212" i="27" s="1"/>
  <c r="AH212" i="27" s="1"/>
  <c r="AI212" i="27" s="1"/>
  <c r="AJ212" i="27" s="1"/>
  <c r="AK212" i="27" s="1"/>
  <c r="AL212" i="27" s="1"/>
  <c r="AM212" i="27" s="1"/>
  <c r="AD256" i="27"/>
  <c r="AE256" i="27" s="1"/>
  <c r="AF256" i="27" s="1"/>
  <c r="AG256" i="27" s="1"/>
  <c r="AH256" i="27" s="1"/>
  <c r="AI256" i="27" s="1"/>
  <c r="AJ256" i="27" s="1"/>
  <c r="AK256" i="27" s="1"/>
  <c r="AL256" i="27" s="1"/>
  <c r="AM256" i="27" s="1"/>
  <c r="Y316" i="27"/>
  <c r="Z215" i="27"/>
  <c r="AD129" i="27"/>
  <c r="K129" i="27"/>
  <c r="K175" i="27"/>
  <c r="AD175" i="27"/>
  <c r="AD68" i="27"/>
  <c r="K68" i="27"/>
  <c r="K64" i="27"/>
  <c r="AD64" i="27"/>
  <c r="K149" i="27"/>
  <c r="AD149" i="27"/>
  <c r="AD128" i="27"/>
  <c r="K128" i="27"/>
  <c r="AD162" i="27"/>
  <c r="K162" i="27"/>
  <c r="AD130" i="27"/>
  <c r="K130" i="27"/>
  <c r="AD178" i="27"/>
  <c r="K178" i="27"/>
  <c r="K85" i="27"/>
  <c r="AD85" i="27"/>
  <c r="AD168" i="27"/>
  <c r="K168" i="27"/>
  <c r="K84" i="27"/>
  <c r="AD84" i="27"/>
  <c r="K96" i="27"/>
  <c r="AD96" i="27"/>
  <c r="AD145" i="27"/>
  <c r="K145" i="27"/>
  <c r="K73" i="27"/>
  <c r="AD73" i="27"/>
  <c r="K124" i="27"/>
  <c r="AD124" i="27"/>
  <c r="AD182" i="27"/>
  <c r="K182" i="27"/>
  <c r="AD131" i="27"/>
  <c r="K131" i="27"/>
  <c r="K165" i="27"/>
  <c r="AD165" i="27"/>
  <c r="AD97" i="27"/>
  <c r="K97" i="27"/>
  <c r="K184" i="27"/>
  <c r="AD184" i="27"/>
  <c r="K166" i="27"/>
  <c r="AD166" i="27"/>
  <c r="AD171" i="27"/>
  <c r="K171" i="27"/>
  <c r="AD89" i="27"/>
  <c r="K89" i="27"/>
  <c r="K110" i="27"/>
  <c r="AD110" i="27"/>
  <c r="AD119" i="27"/>
  <c r="K119" i="27"/>
  <c r="K99" i="27"/>
  <c r="AD99" i="27"/>
  <c r="K66" i="27"/>
  <c r="AD66" i="27"/>
  <c r="K135" i="27"/>
  <c r="AD135" i="27"/>
  <c r="AD206" i="27"/>
  <c r="AE206" i="27" s="1"/>
  <c r="AF206" i="27" s="1"/>
  <c r="AG206" i="27" s="1"/>
  <c r="AH206" i="27" s="1"/>
  <c r="AI206" i="27" s="1"/>
  <c r="AJ206" i="27" s="1"/>
  <c r="AK206" i="27" s="1"/>
  <c r="AL206" i="27" s="1"/>
  <c r="AM206" i="27" s="1"/>
  <c r="AD250" i="27"/>
  <c r="AE250" i="27" s="1"/>
  <c r="AF250" i="27" s="1"/>
  <c r="AG250" i="27" s="1"/>
  <c r="AH250" i="27" s="1"/>
  <c r="AI250" i="27" s="1"/>
  <c r="AJ250" i="27" s="1"/>
  <c r="AK250" i="27" s="1"/>
  <c r="AL250" i="27" s="1"/>
  <c r="AM250" i="27" s="1"/>
  <c r="Y305" i="27"/>
  <c r="Z192" i="27"/>
  <c r="AD221" i="27"/>
  <c r="AE221" i="27" s="1"/>
  <c r="AF221" i="27" s="1"/>
  <c r="AG221" i="27" s="1"/>
  <c r="AH221" i="27" s="1"/>
  <c r="AI221" i="27" s="1"/>
  <c r="AJ221" i="27" s="1"/>
  <c r="AK221" i="27" s="1"/>
  <c r="AL221" i="27" s="1"/>
  <c r="AM221" i="27" s="1"/>
  <c r="AD265" i="27"/>
  <c r="AE265" i="27" s="1"/>
  <c r="AF265" i="27" s="1"/>
  <c r="AG265" i="27" s="1"/>
  <c r="AH265" i="27" s="1"/>
  <c r="AI265" i="27" s="1"/>
  <c r="AJ265" i="27" s="1"/>
  <c r="AK265" i="27" s="1"/>
  <c r="AL265" i="27" s="1"/>
  <c r="AM265" i="27" s="1"/>
  <c r="Z216" i="27"/>
  <c r="Y317" i="27"/>
  <c r="Y315" i="27"/>
  <c r="Z214" i="27"/>
  <c r="AD217" i="27"/>
  <c r="AE217" i="27" s="1"/>
  <c r="AF217" i="27" s="1"/>
  <c r="AG217" i="27" s="1"/>
  <c r="AH217" i="27" s="1"/>
  <c r="AI217" i="27" s="1"/>
  <c r="AJ217" i="27" s="1"/>
  <c r="AK217" i="27" s="1"/>
  <c r="AL217" i="27" s="1"/>
  <c r="AM217" i="27" s="1"/>
  <c r="AD261" i="27"/>
  <c r="AE261" i="27" s="1"/>
  <c r="AF261" i="27" s="1"/>
  <c r="AG261" i="27" s="1"/>
  <c r="AH261" i="27" s="1"/>
  <c r="AI261" i="27" s="1"/>
  <c r="AJ261" i="27" s="1"/>
  <c r="AK261" i="27" s="1"/>
  <c r="AL261" i="27" s="1"/>
  <c r="AM261" i="27" s="1"/>
  <c r="AD211" i="27"/>
  <c r="AE211" i="27" s="1"/>
  <c r="AF211" i="27" s="1"/>
  <c r="AG211" i="27" s="1"/>
  <c r="AH211" i="27" s="1"/>
  <c r="AI211" i="27" s="1"/>
  <c r="AJ211" i="27" s="1"/>
  <c r="AK211" i="27" s="1"/>
  <c r="AL211" i="27" s="1"/>
  <c r="AM211" i="27" s="1"/>
  <c r="AD255" i="27"/>
  <c r="AE255" i="27" s="1"/>
  <c r="AF255" i="27" s="1"/>
  <c r="AG255" i="27" s="1"/>
  <c r="AH255" i="27" s="1"/>
  <c r="AI255" i="27" s="1"/>
  <c r="AJ255" i="27" s="1"/>
  <c r="AK255" i="27" s="1"/>
  <c r="AL255" i="27" s="1"/>
  <c r="AM255" i="27" s="1"/>
  <c r="AD204" i="27"/>
  <c r="AE204" i="27" s="1"/>
  <c r="AF204" i="27" s="1"/>
  <c r="AG204" i="27" s="1"/>
  <c r="AH204" i="27" s="1"/>
  <c r="AI204" i="27" s="1"/>
  <c r="AJ204" i="27" s="1"/>
  <c r="AK204" i="27" s="1"/>
  <c r="AL204" i="27" s="1"/>
  <c r="AM204" i="27" s="1"/>
  <c r="AD248" i="27"/>
  <c r="AE248" i="27" s="1"/>
  <c r="AF248" i="27" s="1"/>
  <c r="AG248" i="27" s="1"/>
  <c r="AH248" i="27" s="1"/>
  <c r="AI248" i="27" s="1"/>
  <c r="AJ248" i="27" s="1"/>
  <c r="AK248" i="27" s="1"/>
  <c r="AL248" i="27" s="1"/>
  <c r="AM248" i="27" s="1"/>
  <c r="AD219" i="27"/>
  <c r="AE219" i="27" s="1"/>
  <c r="AF219" i="27" s="1"/>
  <c r="AG219" i="27" s="1"/>
  <c r="AH219" i="27" s="1"/>
  <c r="AI219" i="27" s="1"/>
  <c r="AJ219" i="27" s="1"/>
  <c r="AK219" i="27" s="1"/>
  <c r="AL219" i="27" s="1"/>
  <c r="AM219" i="27" s="1"/>
  <c r="AD263" i="27"/>
  <c r="AE263" i="27" s="1"/>
  <c r="AF263" i="27" s="1"/>
  <c r="AG263" i="27" s="1"/>
  <c r="AH263" i="27" s="1"/>
  <c r="AI263" i="27" s="1"/>
  <c r="AJ263" i="27" s="1"/>
  <c r="AK263" i="27" s="1"/>
  <c r="AL263" i="27" s="1"/>
  <c r="AM263" i="27" s="1"/>
  <c r="Z213" i="27"/>
  <c r="Y314" i="27"/>
  <c r="Z191" i="27"/>
  <c r="Y304" i="27"/>
  <c r="H253" i="29"/>
  <c r="I142" i="29"/>
  <c r="H242" i="29"/>
  <c r="H233" i="29"/>
  <c r="H282" i="29"/>
  <c r="H273" i="29"/>
  <c r="H262" i="29"/>
  <c r="K163" i="27"/>
  <c r="AD163" i="27"/>
  <c r="K170" i="27"/>
  <c r="AD170" i="27"/>
  <c r="K183" i="27"/>
  <c r="AD183" i="27"/>
  <c r="K169" i="27"/>
  <c r="AD169" i="27"/>
  <c r="AD187" i="27"/>
  <c r="K187" i="27"/>
  <c r="AD122" i="27"/>
  <c r="K122" i="27"/>
  <c r="K109" i="27"/>
  <c r="AD109" i="27"/>
  <c r="K180" i="27"/>
  <c r="AD180" i="27"/>
  <c r="K95" i="27"/>
  <c r="AD95" i="27"/>
  <c r="K79" i="27"/>
  <c r="AD79" i="27"/>
  <c r="K77" i="27"/>
  <c r="AD77" i="27"/>
  <c r="AD185" i="27"/>
  <c r="K185" i="27"/>
  <c r="K123" i="27"/>
  <c r="AD123" i="27"/>
  <c r="K90" i="27"/>
  <c r="AD90" i="27"/>
  <c r="K111" i="27"/>
  <c r="AD111" i="27"/>
  <c r="K102" i="27"/>
  <c r="AD102" i="27"/>
  <c r="K117" i="27"/>
  <c r="AD117" i="27"/>
  <c r="AD98" i="27"/>
  <c r="K98" i="27"/>
  <c r="K106" i="27"/>
  <c r="AD106" i="27"/>
  <c r="K115" i="27"/>
  <c r="AD138" i="27"/>
  <c r="K138" i="27"/>
  <c r="AD177" i="27"/>
  <c r="K177" i="27"/>
  <c r="K69" i="27"/>
  <c r="AD126" i="27"/>
  <c r="K126" i="27"/>
  <c r="AD174" i="27"/>
  <c r="K174" i="27"/>
  <c r="K112" i="27"/>
  <c r="AD82" i="27"/>
  <c r="K82" i="27"/>
  <c r="AD139" i="27"/>
  <c r="K139" i="27"/>
  <c r="K88" i="27"/>
  <c r="AD88" i="27"/>
  <c r="AD159" i="27"/>
  <c r="K159" i="27"/>
  <c r="AE159" i="27" l="1"/>
  <c r="L159" i="27"/>
  <c r="L139" i="27"/>
  <c r="AE139" i="27"/>
  <c r="L187" i="27"/>
  <c r="AE187" i="27"/>
  <c r="AE135" i="27"/>
  <c r="L135" i="27"/>
  <c r="AE99" i="27"/>
  <c r="L99" i="27"/>
  <c r="AE110" i="27"/>
  <c r="L110" i="27"/>
  <c r="L184" i="27"/>
  <c r="AE184" i="27"/>
  <c r="L165" i="27"/>
  <c r="AE165" i="27"/>
  <c r="L73" i="27"/>
  <c r="AE73" i="27"/>
  <c r="AE96" i="27"/>
  <c r="L96" i="27"/>
  <c r="L149" i="27"/>
  <c r="AE149" i="27"/>
  <c r="Z323" i="27"/>
  <c r="AA226" i="27"/>
  <c r="L72" i="27"/>
  <c r="L158" i="27"/>
  <c r="AE158" i="27"/>
  <c r="AE127" i="27"/>
  <c r="L127" i="27"/>
  <c r="L65" i="27"/>
  <c r="AE65" i="27"/>
  <c r="L113" i="27"/>
  <c r="L150" i="27"/>
  <c r="AE150" i="27"/>
  <c r="L101" i="27"/>
  <c r="AE101" i="27"/>
  <c r="AE136" i="27"/>
  <c r="L136" i="27"/>
  <c r="L78" i="27"/>
  <c r="AE78" i="27"/>
  <c r="L118" i="27"/>
  <c r="AE118" i="27"/>
  <c r="L152" i="27"/>
  <c r="AE152" i="27"/>
  <c r="L86" i="27"/>
  <c r="AE86" i="27"/>
  <c r="L176" i="27"/>
  <c r="AE176" i="27"/>
  <c r="AE143" i="27"/>
  <c r="L143" i="27"/>
  <c r="L167" i="27"/>
  <c r="AE167" i="27"/>
  <c r="L161" i="27"/>
  <c r="AE161" i="27"/>
  <c r="Z313" i="27"/>
  <c r="AA210" i="27"/>
  <c r="L126" i="27"/>
  <c r="AE126" i="27"/>
  <c r="L177" i="27"/>
  <c r="AE177" i="27"/>
  <c r="L106" i="27"/>
  <c r="AE106" i="27"/>
  <c r="L117" i="27"/>
  <c r="AE117" i="27"/>
  <c r="AE111" i="27"/>
  <c r="L111" i="27"/>
  <c r="L123" i="27"/>
  <c r="AE123" i="27"/>
  <c r="AE77" i="27"/>
  <c r="L77" i="27"/>
  <c r="L95" i="27"/>
  <c r="AE95" i="27"/>
  <c r="L109" i="27"/>
  <c r="AE109" i="27"/>
  <c r="L183" i="27"/>
  <c r="AE183" i="27"/>
  <c r="AE163" i="27"/>
  <c r="L163" i="27"/>
  <c r="Z304" i="27"/>
  <c r="AA191" i="27"/>
  <c r="Z317" i="27"/>
  <c r="AA216" i="27"/>
  <c r="L119" i="27"/>
  <c r="AE119" i="27"/>
  <c r="L89" i="27"/>
  <c r="AE89" i="27"/>
  <c r="AE97" i="27"/>
  <c r="L97" i="27"/>
  <c r="L131" i="27"/>
  <c r="AE131" i="27"/>
  <c r="AE145" i="27"/>
  <c r="L145" i="27"/>
  <c r="L130" i="27"/>
  <c r="AE130" i="27"/>
  <c r="L128" i="27"/>
  <c r="AE128" i="27"/>
  <c r="AA223" i="27"/>
  <c r="Z320" i="27"/>
  <c r="L94" i="27"/>
  <c r="AE94" i="27"/>
  <c r="L100" i="27"/>
  <c r="AE100" i="27"/>
  <c r="AE132" i="27"/>
  <c r="L132" i="27"/>
  <c r="L70" i="27"/>
  <c r="L71" i="27"/>
  <c r="L173" i="27"/>
  <c r="AE173" i="27"/>
  <c r="AE87" i="27"/>
  <c r="L87" i="27"/>
  <c r="AE125" i="27"/>
  <c r="L125" i="27"/>
  <c r="AE121" i="27"/>
  <c r="L121" i="27"/>
  <c r="AE63" i="27"/>
  <c r="L63" i="27"/>
  <c r="L92" i="27"/>
  <c r="AE92" i="27"/>
  <c r="L133" i="27"/>
  <c r="AE133" i="27"/>
  <c r="L153" i="27"/>
  <c r="AE153" i="27"/>
  <c r="L82" i="27"/>
  <c r="AE82" i="27"/>
  <c r="L112" i="27"/>
  <c r="L115" i="27"/>
  <c r="AE98" i="27"/>
  <c r="L98" i="27"/>
  <c r="L185" i="27"/>
  <c r="AE185" i="27"/>
  <c r="L122" i="27"/>
  <c r="AE122" i="27"/>
  <c r="Z315" i="27"/>
  <c r="AA214" i="27"/>
  <c r="L66" i="27"/>
  <c r="AE66" i="27"/>
  <c r="L166" i="27"/>
  <c r="AE166" i="27"/>
  <c r="AE124" i="27"/>
  <c r="L124" i="27"/>
  <c r="AE84" i="27"/>
  <c r="L84" i="27"/>
  <c r="AE85" i="27"/>
  <c r="L85" i="27"/>
  <c r="AE64" i="27"/>
  <c r="L64" i="27"/>
  <c r="L175" i="27"/>
  <c r="AE175" i="27"/>
  <c r="Z306" i="27"/>
  <c r="AA193" i="27"/>
  <c r="Z312" i="27"/>
  <c r="AA209" i="27"/>
  <c r="L134" i="27"/>
  <c r="AE134" i="27"/>
  <c r="AA224" i="27"/>
  <c r="Z321" i="27"/>
  <c r="AE108" i="27"/>
  <c r="L108" i="27"/>
  <c r="AE74" i="27"/>
  <c r="L74" i="27"/>
  <c r="AE137" i="27"/>
  <c r="L137" i="27"/>
  <c r="AE93" i="27"/>
  <c r="L93" i="27"/>
  <c r="L140" i="27"/>
  <c r="AE140" i="27"/>
  <c r="AE91" i="27"/>
  <c r="L91" i="27"/>
  <c r="L81" i="27"/>
  <c r="AE81" i="27"/>
  <c r="AE107" i="27"/>
  <c r="L107" i="27"/>
  <c r="L186" i="27"/>
  <c r="AE186" i="27"/>
  <c r="L116" i="27"/>
  <c r="AE116" i="27"/>
  <c r="AE181" i="27"/>
  <c r="L181" i="27"/>
  <c r="AE148" i="27"/>
  <c r="L148" i="27"/>
  <c r="L179" i="27"/>
  <c r="AE179" i="27"/>
  <c r="L114" i="27"/>
  <c r="AE83" i="27"/>
  <c r="L83" i="27"/>
  <c r="L88" i="27"/>
  <c r="AE88" i="27"/>
  <c r="AE174" i="27"/>
  <c r="L174" i="27"/>
  <c r="L69" i="27"/>
  <c r="L138" i="27"/>
  <c r="AE138" i="27"/>
  <c r="L102" i="27"/>
  <c r="AE102" i="27"/>
  <c r="L90" i="27"/>
  <c r="AE90" i="27"/>
  <c r="AE79" i="27"/>
  <c r="L79" i="27"/>
  <c r="L180" i="27"/>
  <c r="AE180" i="27"/>
  <c r="L169" i="27"/>
  <c r="AE169" i="27"/>
  <c r="L170" i="27"/>
  <c r="AE170" i="27"/>
  <c r="I273" i="29"/>
  <c r="I253" i="29"/>
  <c r="I262" i="29"/>
  <c r="J142" i="29"/>
  <c r="I282" i="29"/>
  <c r="I242" i="29"/>
  <c r="I233" i="29"/>
  <c r="Z314" i="27"/>
  <c r="AA213" i="27"/>
  <c r="AA192" i="27"/>
  <c r="Z305" i="27"/>
  <c r="L171" i="27"/>
  <c r="AE171" i="27"/>
  <c r="L182" i="27"/>
  <c r="AE182" i="27"/>
  <c r="L168" i="27"/>
  <c r="AE168" i="27"/>
  <c r="L178" i="27"/>
  <c r="AE178" i="27"/>
  <c r="AE162" i="27"/>
  <c r="L162" i="27"/>
  <c r="AE68" i="27"/>
  <c r="L68" i="27"/>
  <c r="L129" i="27"/>
  <c r="AE129" i="27"/>
  <c r="AA215" i="27"/>
  <c r="Z316" i="27"/>
  <c r="Z307" i="27"/>
  <c r="AA194" i="27"/>
  <c r="L172" i="27"/>
  <c r="AE172" i="27"/>
  <c r="AE75" i="27"/>
  <c r="L75" i="27"/>
  <c r="L144" i="27"/>
  <c r="AE144" i="27"/>
  <c r="AE142" i="27"/>
  <c r="L142" i="27"/>
  <c r="AE76" i="27"/>
  <c r="L76" i="27"/>
  <c r="L141" i="27"/>
  <c r="AE141" i="27"/>
  <c r="L151" i="27"/>
  <c r="AE151" i="27"/>
  <c r="Z322" i="27"/>
  <c r="AA225" i="27"/>
  <c r="L67" i="27"/>
  <c r="AE67" i="27"/>
  <c r="AE160" i="27"/>
  <c r="L160" i="27"/>
  <c r="L120" i="27"/>
  <c r="AE120" i="27"/>
  <c r="AE164" i="27"/>
  <c r="L164" i="27"/>
  <c r="L80" i="27"/>
  <c r="AE80" i="27"/>
  <c r="M120" i="27" l="1"/>
  <c r="AF120" i="27"/>
  <c r="M67" i="27"/>
  <c r="AF67" i="27"/>
  <c r="M141" i="27"/>
  <c r="AF141" i="27"/>
  <c r="M162" i="27"/>
  <c r="AF162" i="27"/>
  <c r="AB213" i="27"/>
  <c r="AA314" i="27"/>
  <c r="M170" i="27"/>
  <c r="AF170" i="27"/>
  <c r="M180" i="27"/>
  <c r="AF180" i="27"/>
  <c r="AF90" i="27"/>
  <c r="M90" i="27"/>
  <c r="AF138" i="27"/>
  <c r="M138" i="27"/>
  <c r="M179" i="27"/>
  <c r="AF179" i="27"/>
  <c r="M186" i="27"/>
  <c r="AF186" i="27"/>
  <c r="M81" i="27"/>
  <c r="AF81" i="27"/>
  <c r="M140" i="27"/>
  <c r="AF140" i="27"/>
  <c r="AA312" i="27"/>
  <c r="AB209" i="27"/>
  <c r="AF175" i="27"/>
  <c r="M175" i="27"/>
  <c r="AF66" i="27"/>
  <c r="M66" i="27"/>
  <c r="M133" i="27"/>
  <c r="AF133" i="27"/>
  <c r="M125" i="27"/>
  <c r="AF125" i="27"/>
  <c r="M71" i="27"/>
  <c r="M100" i="27"/>
  <c r="AF100" i="27"/>
  <c r="AF94" i="27"/>
  <c r="M94" i="27"/>
  <c r="AB216" i="27"/>
  <c r="AA317" i="27"/>
  <c r="M183" i="27"/>
  <c r="AF183" i="27"/>
  <c r="M95" i="27"/>
  <c r="AF95" i="27"/>
  <c r="M123" i="27"/>
  <c r="AF123" i="27"/>
  <c r="M117" i="27"/>
  <c r="AF117" i="27"/>
  <c r="M177" i="27"/>
  <c r="AF177" i="27"/>
  <c r="M161" i="27"/>
  <c r="AF161" i="27"/>
  <c r="M86" i="27"/>
  <c r="AF86" i="27"/>
  <c r="M118" i="27"/>
  <c r="AF118" i="27"/>
  <c r="M65" i="27"/>
  <c r="AF65" i="27"/>
  <c r="AF158" i="27"/>
  <c r="M158" i="27"/>
  <c r="M149" i="27"/>
  <c r="AF149" i="27"/>
  <c r="AF73" i="27"/>
  <c r="M73" i="27"/>
  <c r="M184" i="27"/>
  <c r="AF184" i="27"/>
  <c r="AF160" i="27"/>
  <c r="M160" i="27"/>
  <c r="M76" i="27"/>
  <c r="AF76" i="27"/>
  <c r="AF172" i="27"/>
  <c r="M172" i="27"/>
  <c r="AB215" i="27"/>
  <c r="AA316" i="27"/>
  <c r="AF129" i="27"/>
  <c r="M129" i="27"/>
  <c r="M168" i="27"/>
  <c r="AF168" i="27"/>
  <c r="M171" i="27"/>
  <c r="AF171" i="27"/>
  <c r="AF79" i="27"/>
  <c r="M79" i="27"/>
  <c r="M148" i="27"/>
  <c r="AF148" i="27"/>
  <c r="AF107" i="27"/>
  <c r="M107" i="27"/>
  <c r="AF91" i="27"/>
  <c r="M91" i="27"/>
  <c r="M93" i="27"/>
  <c r="AF93" i="27"/>
  <c r="M74" i="27"/>
  <c r="AF74" i="27"/>
  <c r="M64" i="27"/>
  <c r="AF64" i="27"/>
  <c r="M84" i="27"/>
  <c r="AF84" i="27"/>
  <c r="AB214" i="27"/>
  <c r="AA315" i="27"/>
  <c r="AF185" i="27"/>
  <c r="M185" i="27"/>
  <c r="AF173" i="27"/>
  <c r="M173" i="27"/>
  <c r="AF132" i="27"/>
  <c r="M132" i="27"/>
  <c r="AF130" i="27"/>
  <c r="M130" i="27"/>
  <c r="AF131" i="27"/>
  <c r="M131" i="27"/>
  <c r="AF89" i="27"/>
  <c r="M89" i="27"/>
  <c r="M163" i="27"/>
  <c r="AF163" i="27"/>
  <c r="AF77" i="27"/>
  <c r="M77" i="27"/>
  <c r="M111" i="27"/>
  <c r="AF111" i="27"/>
  <c r="M78" i="27"/>
  <c r="AF78" i="27"/>
  <c r="M101" i="27"/>
  <c r="AF101" i="27"/>
  <c r="AF127" i="27"/>
  <c r="M127" i="27"/>
  <c r="AB226" i="27"/>
  <c r="AA323" i="27"/>
  <c r="M96" i="27"/>
  <c r="AF96" i="27"/>
  <c r="AF110" i="27"/>
  <c r="M110" i="27"/>
  <c r="M135" i="27"/>
  <c r="AF135" i="27"/>
  <c r="M187" i="27"/>
  <c r="AF187" i="27"/>
  <c r="M139" i="27"/>
  <c r="AF139" i="27"/>
  <c r="M80" i="27"/>
  <c r="AF80" i="27"/>
  <c r="M151" i="27"/>
  <c r="AF151" i="27"/>
  <c r="M144" i="27"/>
  <c r="AF144" i="27"/>
  <c r="AA307" i="27"/>
  <c r="AB194" i="27"/>
  <c r="M68" i="27"/>
  <c r="AF68" i="27"/>
  <c r="M169" i="27"/>
  <c r="AF169" i="27"/>
  <c r="M102" i="27"/>
  <c r="AF102" i="27"/>
  <c r="M69" i="27"/>
  <c r="M88" i="27"/>
  <c r="AF88" i="27"/>
  <c r="AF83" i="27"/>
  <c r="M83" i="27"/>
  <c r="M114" i="27"/>
  <c r="M116" i="27"/>
  <c r="AF116" i="27"/>
  <c r="AA321" i="27"/>
  <c r="AB224" i="27"/>
  <c r="AA306" i="27"/>
  <c r="AB193" i="27"/>
  <c r="AF166" i="27"/>
  <c r="M166" i="27"/>
  <c r="M98" i="27"/>
  <c r="AF98" i="27"/>
  <c r="M115" i="27"/>
  <c r="M153" i="27"/>
  <c r="AF153" i="27"/>
  <c r="AF92" i="27"/>
  <c r="M92" i="27"/>
  <c r="M121" i="27"/>
  <c r="AF121" i="27"/>
  <c r="AF87" i="27"/>
  <c r="M87" i="27"/>
  <c r="AA320" i="27"/>
  <c r="AB223" i="27"/>
  <c r="M145" i="27"/>
  <c r="AF145" i="27"/>
  <c r="M97" i="27"/>
  <c r="AF97" i="27"/>
  <c r="AA304" i="27"/>
  <c r="AB191" i="27"/>
  <c r="M109" i="27"/>
  <c r="AF109" i="27"/>
  <c r="M106" i="27"/>
  <c r="AF106" i="27"/>
  <c r="M126" i="27"/>
  <c r="AF126" i="27"/>
  <c r="M167" i="27"/>
  <c r="AF167" i="27"/>
  <c r="M176" i="27"/>
  <c r="AF176" i="27"/>
  <c r="AF152" i="27"/>
  <c r="M152" i="27"/>
  <c r="M136" i="27"/>
  <c r="AF136" i="27"/>
  <c r="M113" i="27"/>
  <c r="M72" i="27"/>
  <c r="M165" i="27"/>
  <c r="AF165" i="27"/>
  <c r="M159" i="27"/>
  <c r="AF159" i="27"/>
  <c r="M164" i="27"/>
  <c r="AF164" i="27"/>
  <c r="AB225" i="27"/>
  <c r="AA322" i="27"/>
  <c r="M142" i="27"/>
  <c r="AF142" i="27"/>
  <c r="M75" i="27"/>
  <c r="AF75" i="27"/>
  <c r="AF178" i="27"/>
  <c r="M178" i="27"/>
  <c r="M182" i="27"/>
  <c r="AF182" i="27"/>
  <c r="AB192" i="27"/>
  <c r="AA305" i="27"/>
  <c r="K142" i="29"/>
  <c r="J242" i="29"/>
  <c r="J282" i="29"/>
  <c r="J253" i="29"/>
  <c r="J233" i="29"/>
  <c r="J273" i="29"/>
  <c r="J262" i="29"/>
  <c r="AF174" i="27"/>
  <c r="M174" i="27"/>
  <c r="M181" i="27"/>
  <c r="AF181" i="27"/>
  <c r="M137" i="27"/>
  <c r="AF137" i="27"/>
  <c r="M108" i="27"/>
  <c r="AF108" i="27"/>
  <c r="AF134" i="27"/>
  <c r="M134" i="27"/>
  <c r="M85" i="27"/>
  <c r="AF85" i="27"/>
  <c r="M124" i="27"/>
  <c r="AF124" i="27"/>
  <c r="M122" i="27"/>
  <c r="AF122" i="27"/>
  <c r="M112" i="27"/>
  <c r="M82" i="27"/>
  <c r="AF82" i="27"/>
  <c r="M63" i="27"/>
  <c r="AF63" i="27"/>
  <c r="M70" i="27"/>
  <c r="M128" i="27"/>
  <c r="AF128" i="27"/>
  <c r="M119" i="27"/>
  <c r="AF119" i="27"/>
  <c r="AB210" i="27"/>
  <c r="AA313" i="27"/>
  <c r="M143" i="27"/>
  <c r="AF143" i="27"/>
  <c r="M150" i="27"/>
  <c r="AF150" i="27"/>
  <c r="M99" i="27"/>
  <c r="AF99" i="27"/>
  <c r="N143" i="27" l="1"/>
  <c r="AH143" i="27" s="1"/>
  <c r="AG143" i="27"/>
  <c r="AC210" i="27"/>
  <c r="AB313" i="27"/>
  <c r="N128" i="27"/>
  <c r="AH128" i="27" s="1"/>
  <c r="AG128" i="27"/>
  <c r="N124" i="27"/>
  <c r="AH124" i="27" s="1"/>
  <c r="AG124" i="27"/>
  <c r="AG134" i="27"/>
  <c r="N134" i="27"/>
  <c r="AH134" i="27" s="1"/>
  <c r="N182" i="27"/>
  <c r="AH182" i="27" s="1"/>
  <c r="AG182" i="27"/>
  <c r="AG136" i="27"/>
  <c r="N136" i="27"/>
  <c r="AH136" i="27" s="1"/>
  <c r="N176" i="27"/>
  <c r="AH176" i="27" s="1"/>
  <c r="AG176" i="27"/>
  <c r="AG106" i="27"/>
  <c r="N106" i="27"/>
  <c r="AH106" i="27" s="1"/>
  <c r="N145" i="27"/>
  <c r="AH145" i="27" s="1"/>
  <c r="AG145" i="27"/>
  <c r="AG121" i="27"/>
  <c r="N121" i="27"/>
  <c r="AH121" i="27" s="1"/>
  <c r="N153" i="27"/>
  <c r="AH153" i="27" s="1"/>
  <c r="AG153" i="27"/>
  <c r="N83" i="27"/>
  <c r="AH83" i="27" s="1"/>
  <c r="AG83" i="27"/>
  <c r="N151" i="27"/>
  <c r="AH151" i="27" s="1"/>
  <c r="AG151" i="27"/>
  <c r="AG135" i="27"/>
  <c r="N135" i="27"/>
  <c r="AH135" i="27" s="1"/>
  <c r="AG96" i="27"/>
  <c r="N96" i="27"/>
  <c r="AH96" i="27" s="1"/>
  <c r="AC226" i="27"/>
  <c r="AB323" i="27"/>
  <c r="N101" i="27"/>
  <c r="AH101" i="27" s="1"/>
  <c r="AG101" i="27"/>
  <c r="N77" i="27"/>
  <c r="AH77" i="27" s="1"/>
  <c r="AG77" i="27"/>
  <c r="AG131" i="27"/>
  <c r="N131" i="27"/>
  <c r="AH131" i="27" s="1"/>
  <c r="N132" i="27"/>
  <c r="AH132" i="27" s="1"/>
  <c r="AG132" i="27"/>
  <c r="N91" i="27"/>
  <c r="AH91" i="27" s="1"/>
  <c r="AG91" i="27"/>
  <c r="AG79" i="27"/>
  <c r="N79" i="27"/>
  <c r="AH79" i="27" s="1"/>
  <c r="N160" i="27"/>
  <c r="AH160" i="27" s="1"/>
  <c r="AG160" i="27"/>
  <c r="AG73" i="27"/>
  <c r="N73" i="27"/>
  <c r="AH73" i="27" s="1"/>
  <c r="N118" i="27"/>
  <c r="AH118" i="27" s="1"/>
  <c r="AG118" i="27"/>
  <c r="N161" i="27"/>
  <c r="AH161" i="27" s="1"/>
  <c r="AG161" i="27"/>
  <c r="N117" i="27"/>
  <c r="AH117" i="27" s="1"/>
  <c r="AG117" i="27"/>
  <c r="N95" i="27"/>
  <c r="AH95" i="27" s="1"/>
  <c r="AG95" i="27"/>
  <c r="N94" i="27"/>
  <c r="AH94" i="27" s="1"/>
  <c r="AG94" i="27"/>
  <c r="N125" i="27"/>
  <c r="AH125" i="27" s="1"/>
  <c r="AG125" i="27"/>
  <c r="N66" i="27"/>
  <c r="AH66" i="27" s="1"/>
  <c r="AG66" i="27"/>
  <c r="N138" i="27"/>
  <c r="AH138" i="27" s="1"/>
  <c r="AG138" i="27"/>
  <c r="AG82" i="27"/>
  <c r="N82" i="27"/>
  <c r="AH82" i="27" s="1"/>
  <c r="N137" i="27"/>
  <c r="AH137" i="27" s="1"/>
  <c r="AG137" i="27"/>
  <c r="AG178" i="27"/>
  <c r="N178" i="27"/>
  <c r="AH178" i="27" s="1"/>
  <c r="N142" i="27"/>
  <c r="AH142" i="27" s="1"/>
  <c r="AG142" i="27"/>
  <c r="AC225" i="27"/>
  <c r="AB322" i="27"/>
  <c r="N152" i="27"/>
  <c r="AH152" i="27" s="1"/>
  <c r="AG152" i="27"/>
  <c r="N87" i="27"/>
  <c r="AH87" i="27" s="1"/>
  <c r="AG87" i="27"/>
  <c r="AG92" i="27"/>
  <c r="N92" i="27"/>
  <c r="AH92" i="27" s="1"/>
  <c r="N115" i="27"/>
  <c r="AC193" i="27"/>
  <c r="AB306" i="27"/>
  <c r="AG88" i="27"/>
  <c r="N88" i="27"/>
  <c r="AH88" i="27" s="1"/>
  <c r="N102" i="27"/>
  <c r="AH102" i="27" s="1"/>
  <c r="AG102" i="27"/>
  <c r="N187" i="27"/>
  <c r="AH187" i="27" s="1"/>
  <c r="AG187" i="27"/>
  <c r="N110" i="27"/>
  <c r="AH110" i="27" s="1"/>
  <c r="AG110" i="27"/>
  <c r="N127" i="27"/>
  <c r="AH127" i="27" s="1"/>
  <c r="AG127" i="27"/>
  <c r="AC214" i="27"/>
  <c r="AB315" i="27"/>
  <c r="N64" i="27"/>
  <c r="AH64" i="27" s="1"/>
  <c r="AG64" i="27"/>
  <c r="N74" i="27"/>
  <c r="AH74" i="27" s="1"/>
  <c r="AG74" i="27"/>
  <c r="N148" i="27"/>
  <c r="AH148" i="27" s="1"/>
  <c r="AG148" i="27"/>
  <c r="N168" i="27"/>
  <c r="AH168" i="27" s="1"/>
  <c r="AG168" i="27"/>
  <c r="AB316" i="27"/>
  <c r="AC215" i="27"/>
  <c r="N71" i="27"/>
  <c r="N140" i="27"/>
  <c r="AH140" i="27" s="1"/>
  <c r="AG140" i="27"/>
  <c r="AG186" i="27"/>
  <c r="N186" i="27"/>
  <c r="AH186" i="27" s="1"/>
  <c r="AG180" i="27"/>
  <c r="N180" i="27"/>
  <c r="AH180" i="27" s="1"/>
  <c r="AC213" i="27"/>
  <c r="AB314" i="27"/>
  <c r="AG120" i="27"/>
  <c r="N120" i="27"/>
  <c r="AH120" i="27" s="1"/>
  <c r="N99" i="27"/>
  <c r="AH99" i="27" s="1"/>
  <c r="AG99" i="27"/>
  <c r="N150" i="27"/>
  <c r="AH150" i="27" s="1"/>
  <c r="AG150" i="27"/>
  <c r="N119" i="27"/>
  <c r="AH119" i="27" s="1"/>
  <c r="AG119" i="27"/>
  <c r="N70" i="27"/>
  <c r="N112" i="27"/>
  <c r="N122" i="27"/>
  <c r="AH122" i="27" s="1"/>
  <c r="AG122" i="27"/>
  <c r="N85" i="27"/>
  <c r="AH85" i="27" s="1"/>
  <c r="AG85" i="27"/>
  <c r="AG181" i="27"/>
  <c r="N181" i="27"/>
  <c r="AH181" i="27" s="1"/>
  <c r="N174" i="27"/>
  <c r="AH174" i="27" s="1"/>
  <c r="AG174" i="27"/>
  <c r="K282" i="29"/>
  <c r="K273" i="29"/>
  <c r="K253" i="29"/>
  <c r="K242" i="29"/>
  <c r="K233" i="29"/>
  <c r="L142" i="29"/>
  <c r="K262" i="29"/>
  <c r="AB305" i="27"/>
  <c r="AC192" i="27"/>
  <c r="N113" i="27"/>
  <c r="N167" i="27"/>
  <c r="AH167" i="27" s="1"/>
  <c r="AG167" i="27"/>
  <c r="AG126" i="27"/>
  <c r="N126" i="27"/>
  <c r="AH126" i="27" s="1"/>
  <c r="N109" i="27"/>
  <c r="AH109" i="27" s="1"/>
  <c r="AG109" i="27"/>
  <c r="N97" i="27"/>
  <c r="AH97" i="27" s="1"/>
  <c r="AG97" i="27"/>
  <c r="AC223" i="27"/>
  <c r="AB320" i="27"/>
  <c r="N166" i="27"/>
  <c r="AH166" i="27" s="1"/>
  <c r="AG166" i="27"/>
  <c r="N144" i="27"/>
  <c r="AH144" i="27" s="1"/>
  <c r="AG144" i="27"/>
  <c r="N80" i="27"/>
  <c r="AH80" i="27" s="1"/>
  <c r="AG80" i="27"/>
  <c r="AG78" i="27"/>
  <c r="N78" i="27"/>
  <c r="AH78" i="27" s="1"/>
  <c r="N89" i="27"/>
  <c r="AH89" i="27" s="1"/>
  <c r="AG89" i="27"/>
  <c r="AG130" i="27"/>
  <c r="N130" i="27"/>
  <c r="AH130" i="27" s="1"/>
  <c r="N173" i="27"/>
  <c r="AH173" i="27" s="1"/>
  <c r="AG173" i="27"/>
  <c r="N185" i="27"/>
  <c r="AH185" i="27" s="1"/>
  <c r="AG185" i="27"/>
  <c r="AG107" i="27"/>
  <c r="N107" i="27"/>
  <c r="AH107" i="27" s="1"/>
  <c r="N129" i="27"/>
  <c r="AH129" i="27" s="1"/>
  <c r="AG129" i="27"/>
  <c r="AG172" i="27"/>
  <c r="N172" i="27"/>
  <c r="AH172" i="27" s="1"/>
  <c r="AG65" i="27"/>
  <c r="N65" i="27"/>
  <c r="AH65" i="27" s="1"/>
  <c r="N86" i="27"/>
  <c r="AH86" i="27" s="1"/>
  <c r="AG86" i="27"/>
  <c r="N177" i="27"/>
  <c r="AH177" i="27" s="1"/>
  <c r="AG177" i="27"/>
  <c r="AG123" i="27"/>
  <c r="N123" i="27"/>
  <c r="AH123" i="27" s="1"/>
  <c r="N183" i="27"/>
  <c r="AH183" i="27" s="1"/>
  <c r="AG183" i="27"/>
  <c r="N133" i="27"/>
  <c r="AH133" i="27" s="1"/>
  <c r="AG133" i="27"/>
  <c r="N175" i="27"/>
  <c r="AH175" i="27" s="1"/>
  <c r="AG175" i="27"/>
  <c r="AC209" i="27"/>
  <c r="AB312" i="27"/>
  <c r="AG90" i="27"/>
  <c r="N90" i="27"/>
  <c r="AH90" i="27" s="1"/>
  <c r="N63" i="27"/>
  <c r="AG63" i="27"/>
  <c r="N108" i="27"/>
  <c r="AH108" i="27" s="1"/>
  <c r="AG108" i="27"/>
  <c r="N75" i="27"/>
  <c r="AH75" i="27" s="1"/>
  <c r="AG75" i="27"/>
  <c r="N164" i="27"/>
  <c r="AH164" i="27" s="1"/>
  <c r="AG164" i="27"/>
  <c r="N159" i="27"/>
  <c r="AH159" i="27" s="1"/>
  <c r="AG159" i="27"/>
  <c r="N165" i="27"/>
  <c r="AH165" i="27" s="1"/>
  <c r="AG165" i="27"/>
  <c r="N72" i="27"/>
  <c r="AB304" i="27"/>
  <c r="AC191" i="27"/>
  <c r="AG98" i="27"/>
  <c r="N98" i="27"/>
  <c r="AH98" i="27" s="1"/>
  <c r="AC224" i="27"/>
  <c r="AB321" i="27"/>
  <c r="AG116" i="27"/>
  <c r="N116" i="27"/>
  <c r="AH116" i="27" s="1"/>
  <c r="N114" i="27"/>
  <c r="N69" i="27"/>
  <c r="N169" i="27"/>
  <c r="AH169" i="27" s="1"/>
  <c r="AG169" i="27"/>
  <c r="N68" i="27"/>
  <c r="AH68" i="27" s="1"/>
  <c r="AG68" i="27"/>
  <c r="AC194" i="27"/>
  <c r="AB307" i="27"/>
  <c r="N139" i="27"/>
  <c r="AH139" i="27" s="1"/>
  <c r="AG139" i="27"/>
  <c r="AG111" i="27"/>
  <c r="N111" i="27"/>
  <c r="AH111" i="27" s="1"/>
  <c r="AG163" i="27"/>
  <c r="N163" i="27"/>
  <c r="AH163" i="27" s="1"/>
  <c r="N84" i="27"/>
  <c r="AH84" i="27" s="1"/>
  <c r="AG84" i="27"/>
  <c r="N93" i="27"/>
  <c r="AH93" i="27" s="1"/>
  <c r="AG93" i="27"/>
  <c r="N171" i="27"/>
  <c r="AH171" i="27" s="1"/>
  <c r="AG171" i="27"/>
  <c r="N76" i="27"/>
  <c r="AH76" i="27" s="1"/>
  <c r="AG76" i="27"/>
  <c r="N184" i="27"/>
  <c r="AH184" i="27" s="1"/>
  <c r="AG184" i="27"/>
  <c r="N149" i="27"/>
  <c r="AH149" i="27" s="1"/>
  <c r="AG149" i="27"/>
  <c r="N158" i="27"/>
  <c r="AH158" i="27" s="1"/>
  <c r="AG158" i="27"/>
  <c r="AC216" i="27"/>
  <c r="AB317" i="27"/>
  <c r="N100" i="27"/>
  <c r="AH100" i="27" s="1"/>
  <c r="AG100" i="27"/>
  <c r="N81" i="27"/>
  <c r="AH81" i="27" s="1"/>
  <c r="AG81" i="27"/>
  <c r="N179" i="27"/>
  <c r="AH179" i="27" s="1"/>
  <c r="AG179" i="27"/>
  <c r="N170" i="27"/>
  <c r="AH170" i="27" s="1"/>
  <c r="AG170" i="27"/>
  <c r="N162" i="27"/>
  <c r="AH162" i="27" s="1"/>
  <c r="AG162" i="27"/>
  <c r="N141" i="27"/>
  <c r="AH141" i="27" s="1"/>
  <c r="AG141" i="27"/>
  <c r="N67" i="27"/>
  <c r="AH67" i="27" s="1"/>
  <c r="AG67" i="27"/>
  <c r="AC307" i="27" l="1"/>
  <c r="AD238" i="27"/>
  <c r="AD194" i="27"/>
  <c r="AC312" i="27"/>
  <c r="AD253" i="27"/>
  <c r="AD209" i="27"/>
  <c r="AD254" i="27"/>
  <c r="AC313" i="27"/>
  <c r="AD210" i="27"/>
  <c r="AD260" i="27"/>
  <c r="AD216" i="27"/>
  <c r="AC317" i="27"/>
  <c r="AD224" i="27"/>
  <c r="AC321" i="27"/>
  <c r="AD268" i="27"/>
  <c r="M142" i="29"/>
  <c r="L273" i="29"/>
  <c r="L262" i="29"/>
  <c r="L282" i="29"/>
  <c r="L242" i="29"/>
  <c r="L253" i="29"/>
  <c r="L233" i="29"/>
  <c r="AD214" i="27"/>
  <c r="AC315" i="27"/>
  <c r="AD258" i="27"/>
  <c r="AD191" i="27"/>
  <c r="AC304" i="27"/>
  <c r="AD235" i="27"/>
  <c r="AH63" i="27"/>
  <c r="AD267" i="27"/>
  <c r="AD223" i="27"/>
  <c r="AC320" i="27"/>
  <c r="AC305" i="27"/>
  <c r="AD192" i="27"/>
  <c r="AD236" i="27"/>
  <c r="AD257" i="27"/>
  <c r="AD213" i="27"/>
  <c r="AC314" i="27"/>
  <c r="AD225" i="27"/>
  <c r="AC322" i="27"/>
  <c r="AD269" i="27"/>
  <c r="AD226" i="27"/>
  <c r="AC323" i="27"/>
  <c r="AD270" i="27"/>
  <c r="AD259" i="27"/>
  <c r="AC316" i="27"/>
  <c r="AD215" i="27"/>
  <c r="AD193" i="27"/>
  <c r="AD237" i="27"/>
  <c r="AC306" i="27"/>
  <c r="AE209" i="27" l="1"/>
  <c r="AD312" i="27"/>
  <c r="AE237" i="27"/>
  <c r="AD328" i="27"/>
  <c r="AE193" i="27"/>
  <c r="AD306" i="27"/>
  <c r="AE215" i="27"/>
  <c r="AD316" i="27"/>
  <c r="AE270" i="27"/>
  <c r="AD345" i="27"/>
  <c r="AD322" i="27"/>
  <c r="AE225" i="27"/>
  <c r="AD314" i="27"/>
  <c r="AE213" i="27"/>
  <c r="AE214" i="27"/>
  <c r="AD315" i="27"/>
  <c r="AD335" i="27"/>
  <c r="AE254" i="27"/>
  <c r="AD334" i="27"/>
  <c r="AE253" i="27"/>
  <c r="AE235" i="27"/>
  <c r="AD326" i="27"/>
  <c r="AE216" i="27"/>
  <c r="AD317" i="27"/>
  <c r="N142" i="29"/>
  <c r="M233" i="29"/>
  <c r="M282" i="29"/>
  <c r="M262" i="29"/>
  <c r="M253" i="29"/>
  <c r="M242" i="29"/>
  <c r="M273" i="29"/>
  <c r="AD321" i="27"/>
  <c r="AE224" i="27"/>
  <c r="AE260" i="27"/>
  <c r="AD339" i="27"/>
  <c r="AD336" i="27"/>
  <c r="AE257" i="27"/>
  <c r="AD327" i="27"/>
  <c r="AE236" i="27"/>
  <c r="AD320" i="27"/>
  <c r="AE223" i="27"/>
  <c r="AD304" i="27"/>
  <c r="AE191" i="27"/>
  <c r="AD307" i="27"/>
  <c r="AE194" i="27"/>
  <c r="AE259" i="27"/>
  <c r="AD338" i="27"/>
  <c r="AE226" i="27"/>
  <c r="AD323" i="27"/>
  <c r="AD344" i="27"/>
  <c r="AE269" i="27"/>
  <c r="AE192" i="27"/>
  <c r="AD305" i="27"/>
  <c r="AD342" i="27"/>
  <c r="AE267" i="27"/>
  <c r="AE258" i="27"/>
  <c r="AD337" i="27"/>
  <c r="AE268" i="27"/>
  <c r="AD343" i="27"/>
  <c r="AE210" i="27"/>
  <c r="AD313" i="27"/>
  <c r="AD329" i="27"/>
  <c r="AE238" i="27"/>
  <c r="AE313" i="27" l="1"/>
  <c r="AF210" i="27"/>
  <c r="AF194" i="27"/>
  <c r="AE307" i="27"/>
  <c r="AF223" i="27"/>
  <c r="AE320" i="27"/>
  <c r="AE321" i="27"/>
  <c r="AF224" i="27"/>
  <c r="AF253" i="27"/>
  <c r="AE334" i="27"/>
  <c r="AE314" i="27"/>
  <c r="AF213" i="27"/>
  <c r="AF215" i="27"/>
  <c r="AE316" i="27"/>
  <c r="AF209" i="27"/>
  <c r="AE312" i="27"/>
  <c r="AF226" i="27"/>
  <c r="AE323" i="27"/>
  <c r="AF257" i="27"/>
  <c r="AE336" i="27"/>
  <c r="AE317" i="27"/>
  <c r="AF216" i="27"/>
  <c r="AF270" i="27"/>
  <c r="AE345" i="27"/>
  <c r="AF238" i="27"/>
  <c r="AE329" i="27"/>
  <c r="AE305" i="27"/>
  <c r="AF192" i="27"/>
  <c r="AF269" i="27"/>
  <c r="AE344" i="27"/>
  <c r="AE338" i="27"/>
  <c r="AF259" i="27"/>
  <c r="AE304" i="27"/>
  <c r="AF191" i="27"/>
  <c r="AE327" i="27"/>
  <c r="AF236" i="27"/>
  <c r="N242" i="29"/>
  <c r="N282" i="29"/>
  <c r="N273" i="29"/>
  <c r="N253" i="29"/>
  <c r="O142" i="29"/>
  <c r="N262" i="29"/>
  <c r="N233" i="29"/>
  <c r="AF254" i="27"/>
  <c r="AE335" i="27"/>
  <c r="AF225" i="27"/>
  <c r="AE322" i="27"/>
  <c r="AE306" i="27"/>
  <c r="AF193" i="27"/>
  <c r="AF237" i="27"/>
  <c r="AE328" i="27"/>
  <c r="AF268" i="27"/>
  <c r="AE343" i="27"/>
  <c r="AE337" i="27"/>
  <c r="AF258" i="27"/>
  <c r="AE342" i="27"/>
  <c r="AF267" i="27"/>
  <c r="AF260" i="27"/>
  <c r="AE339" i="27"/>
  <c r="AE326" i="27"/>
  <c r="AF235" i="27"/>
  <c r="AE315" i="27"/>
  <c r="AF214" i="27"/>
  <c r="AG268" i="27" l="1"/>
  <c r="AF343" i="27"/>
  <c r="AG237" i="27"/>
  <c r="AF328" i="27"/>
  <c r="AG257" i="27"/>
  <c r="AF336" i="27"/>
  <c r="AF314" i="27"/>
  <c r="AG213" i="27"/>
  <c r="AG214" i="27"/>
  <c r="AF315" i="27"/>
  <c r="AF326" i="27"/>
  <c r="AG235" i="27"/>
  <c r="AG258" i="27"/>
  <c r="AF337" i="27"/>
  <c r="AG225" i="27"/>
  <c r="AF322" i="27"/>
  <c r="AG191" i="27"/>
  <c r="AF304" i="27"/>
  <c r="AF329" i="27"/>
  <c r="AG238" i="27"/>
  <c r="AG216" i="27"/>
  <c r="AF317" i="27"/>
  <c r="AG209" i="27"/>
  <c r="AF312" i="27"/>
  <c r="AG224" i="27"/>
  <c r="AF321" i="27"/>
  <c r="AF320" i="27"/>
  <c r="AG223" i="27"/>
  <c r="AF339" i="27"/>
  <c r="AG260" i="27"/>
  <c r="AF342" i="27"/>
  <c r="AG267" i="27"/>
  <c r="O242" i="29"/>
  <c r="O253" i="29"/>
  <c r="O282" i="29"/>
  <c r="O233" i="29"/>
  <c r="O273" i="29"/>
  <c r="P142" i="29"/>
  <c r="O262" i="29"/>
  <c r="AG269" i="27"/>
  <c r="AF344" i="27"/>
  <c r="AG270" i="27"/>
  <c r="AF345" i="27"/>
  <c r="AG210" i="27"/>
  <c r="AF313" i="27"/>
  <c r="AF306" i="27"/>
  <c r="AG193" i="27"/>
  <c r="AF335" i="27"/>
  <c r="AG254" i="27"/>
  <c r="AF327" i="27"/>
  <c r="AG236" i="27"/>
  <c r="AF338" i="27"/>
  <c r="AG259" i="27"/>
  <c r="AF305" i="27"/>
  <c r="AG192" i="27"/>
  <c r="AF323" i="27"/>
  <c r="AG226" i="27"/>
  <c r="AG215" i="27"/>
  <c r="AF316" i="27"/>
  <c r="AF334" i="27"/>
  <c r="AG253" i="27"/>
  <c r="AG194" i="27"/>
  <c r="AF307" i="27"/>
  <c r="AG316" i="27" l="1"/>
  <c r="AH215" i="27"/>
  <c r="AH210" i="27"/>
  <c r="AG313" i="27"/>
  <c r="AH269" i="27"/>
  <c r="AG344" i="27"/>
  <c r="AG342" i="27"/>
  <c r="AH267" i="27"/>
  <c r="AH260" i="27"/>
  <c r="AG339" i="27"/>
  <c r="AG321" i="27"/>
  <c r="AH224" i="27"/>
  <c r="AH209" i="27"/>
  <c r="AG312" i="27"/>
  <c r="AH213" i="27"/>
  <c r="AG314" i="27"/>
  <c r="AG307" i="27"/>
  <c r="AH194" i="27"/>
  <c r="AG334" i="27"/>
  <c r="AH253" i="27"/>
  <c r="AG323" i="27"/>
  <c r="AH226" i="27"/>
  <c r="AH192" i="27"/>
  <c r="AG305" i="27"/>
  <c r="AH236" i="27"/>
  <c r="AG327" i="27"/>
  <c r="AG315" i="27"/>
  <c r="AH214" i="27"/>
  <c r="AG343" i="27"/>
  <c r="AH268" i="27"/>
  <c r="AG306" i="27"/>
  <c r="AH193" i="27"/>
  <c r="P273" i="29"/>
  <c r="P282" i="29"/>
  <c r="P233" i="29"/>
  <c r="P242" i="29"/>
  <c r="P253" i="29"/>
  <c r="Q142" i="29"/>
  <c r="P262" i="29"/>
  <c r="AG317" i="27"/>
  <c r="AH216" i="27"/>
  <c r="AH225" i="27"/>
  <c r="AG322" i="27"/>
  <c r="AG326" i="27"/>
  <c r="AH235" i="27"/>
  <c r="AG338" i="27"/>
  <c r="AH259" i="27"/>
  <c r="AH254" i="27"/>
  <c r="AG335" i="27"/>
  <c r="AH270" i="27"/>
  <c r="AG345" i="27"/>
  <c r="AG320" i="27"/>
  <c r="AH223" i="27"/>
  <c r="AH238" i="27"/>
  <c r="AG329" i="27"/>
  <c r="AG304" i="27"/>
  <c r="AH191" i="27"/>
  <c r="AH258" i="27"/>
  <c r="AG337" i="27"/>
  <c r="AH257" i="27"/>
  <c r="AG336" i="27"/>
  <c r="AH237" i="27"/>
  <c r="AG328" i="27"/>
  <c r="AI223" i="27" l="1"/>
  <c r="AH320" i="27"/>
  <c r="AH338" i="27"/>
  <c r="AI259" i="27"/>
  <c r="AI226" i="27"/>
  <c r="AH323" i="27"/>
  <c r="AI194" i="27"/>
  <c r="AH307" i="27"/>
  <c r="AH312" i="27"/>
  <c r="AI209" i="27"/>
  <c r="AI215" i="27"/>
  <c r="AH316" i="27"/>
  <c r="AH343" i="27"/>
  <c r="AI268" i="27"/>
  <c r="AH327" i="27"/>
  <c r="AI236" i="27"/>
  <c r="AI213" i="27"/>
  <c r="AH314" i="27"/>
  <c r="AH321" i="27"/>
  <c r="AI224" i="27"/>
  <c r="AI210" i="27"/>
  <c r="AH313" i="27"/>
  <c r="AI257" i="27"/>
  <c r="AH336" i="27"/>
  <c r="AH337" i="27"/>
  <c r="AI258" i="27"/>
  <c r="AH329" i="27"/>
  <c r="AI238" i="27"/>
  <c r="AI270" i="27"/>
  <c r="AH345" i="27"/>
  <c r="AH326" i="27"/>
  <c r="AI235" i="27"/>
  <c r="AI225" i="27"/>
  <c r="AH322" i="27"/>
  <c r="Q262" i="29"/>
  <c r="R142" i="29"/>
  <c r="Q253" i="29"/>
  <c r="Q242" i="29"/>
  <c r="Q233" i="29"/>
  <c r="Q273" i="29"/>
  <c r="Q282" i="29"/>
  <c r="AI193" i="27"/>
  <c r="AH306" i="27"/>
  <c r="AH334" i="27"/>
  <c r="AI253" i="27"/>
  <c r="AI260" i="27"/>
  <c r="AH339" i="27"/>
  <c r="AI237" i="27"/>
  <c r="AH328" i="27"/>
  <c r="AH304" i="27"/>
  <c r="AI191" i="27"/>
  <c r="AH335" i="27"/>
  <c r="AI254" i="27"/>
  <c r="AI216" i="27"/>
  <c r="AH317" i="27"/>
  <c r="AH315" i="27"/>
  <c r="AI214" i="27"/>
  <c r="AH305" i="27"/>
  <c r="AI192" i="27"/>
  <c r="AI267" i="27"/>
  <c r="AH342" i="27"/>
  <c r="AI269" i="27"/>
  <c r="AH344" i="27"/>
  <c r="AI335" i="27" l="1"/>
  <c r="AJ254" i="27"/>
  <c r="AI339" i="27"/>
  <c r="AJ260" i="27"/>
  <c r="AI306" i="27"/>
  <c r="AJ193" i="27"/>
  <c r="AI326" i="27"/>
  <c r="AJ235" i="27"/>
  <c r="AJ258" i="27"/>
  <c r="AI337" i="27"/>
  <c r="AJ224" i="27"/>
  <c r="AI321" i="27"/>
  <c r="AJ213" i="27"/>
  <c r="AI314" i="27"/>
  <c r="AI320" i="27"/>
  <c r="AJ223" i="27"/>
  <c r="AI344" i="27"/>
  <c r="AJ269" i="27"/>
  <c r="AJ270" i="27"/>
  <c r="AI345" i="27"/>
  <c r="AI336" i="27"/>
  <c r="AJ257" i="27"/>
  <c r="AI307" i="27"/>
  <c r="AJ194" i="27"/>
  <c r="AJ259" i="27"/>
  <c r="AI338" i="27"/>
  <c r="AI305" i="27"/>
  <c r="AJ192" i="27"/>
  <c r="AI328" i="27"/>
  <c r="AJ237" i="27"/>
  <c r="R242" i="29"/>
  <c r="R253" i="29"/>
  <c r="R273" i="29"/>
  <c r="R262" i="29"/>
  <c r="S142" i="29"/>
  <c r="R233" i="29"/>
  <c r="R282" i="29"/>
  <c r="AJ238" i="27"/>
  <c r="AI329" i="27"/>
  <c r="AJ210" i="27"/>
  <c r="AI313" i="27"/>
  <c r="AI312" i="27"/>
  <c r="AJ209" i="27"/>
  <c r="AI342" i="27"/>
  <c r="AJ267" i="27"/>
  <c r="AI315" i="27"/>
  <c r="AJ214" i="27"/>
  <c r="AJ216" i="27"/>
  <c r="AI317" i="27"/>
  <c r="AJ191" i="27"/>
  <c r="AI304" i="27"/>
  <c r="AI334" i="27"/>
  <c r="AJ253" i="27"/>
  <c r="AJ225" i="27"/>
  <c r="AI322" i="27"/>
  <c r="AJ236" i="27"/>
  <c r="AI327" i="27"/>
  <c r="AJ268" i="27"/>
  <c r="AI343" i="27"/>
  <c r="AJ215" i="27"/>
  <c r="AI316" i="27"/>
  <c r="AJ226" i="27"/>
  <c r="AI323" i="27"/>
  <c r="AJ323" i="27" l="1"/>
  <c r="AK226" i="27"/>
  <c r="AJ317" i="27"/>
  <c r="AK216" i="27"/>
  <c r="AK210" i="27"/>
  <c r="AJ313" i="27"/>
  <c r="AJ327" i="27"/>
  <c r="AK236" i="27"/>
  <c r="AK214" i="27"/>
  <c r="AJ315" i="27"/>
  <c r="T142" i="29"/>
  <c r="S233" i="29"/>
  <c r="S273" i="29"/>
  <c r="S262" i="29"/>
  <c r="S282" i="29"/>
  <c r="S242" i="29"/>
  <c r="S253" i="29"/>
  <c r="AJ305" i="27"/>
  <c r="AK192" i="27"/>
  <c r="AK223" i="27"/>
  <c r="AJ320" i="27"/>
  <c r="AK213" i="27"/>
  <c r="AJ314" i="27"/>
  <c r="AJ337" i="27"/>
  <c r="AK258" i="27"/>
  <c r="AK260" i="27"/>
  <c r="AJ339" i="27"/>
  <c r="AJ316" i="27"/>
  <c r="AK215" i="27"/>
  <c r="AJ304" i="27"/>
  <c r="AK191" i="27"/>
  <c r="AK267" i="27"/>
  <c r="AJ342" i="27"/>
  <c r="AJ329" i="27"/>
  <c r="AK238" i="27"/>
  <c r="AJ328" i="27"/>
  <c r="AK237" i="27"/>
  <c r="AK259" i="27"/>
  <c r="AJ338" i="27"/>
  <c r="AK194" i="27"/>
  <c r="AJ307" i="27"/>
  <c r="AK270" i="27"/>
  <c r="AJ345" i="27"/>
  <c r="AJ326" i="27"/>
  <c r="AK235" i="27"/>
  <c r="AK193" i="27"/>
  <c r="AJ306" i="27"/>
  <c r="AK254" i="27"/>
  <c r="AJ335" i="27"/>
  <c r="AJ343" i="27"/>
  <c r="AK268" i="27"/>
  <c r="AK225" i="27"/>
  <c r="AJ322" i="27"/>
  <c r="AK253" i="27"/>
  <c r="AJ334" i="27"/>
  <c r="AJ312" i="27"/>
  <c r="AK209" i="27"/>
  <c r="AK257" i="27"/>
  <c r="AJ336" i="27"/>
  <c r="AJ344" i="27"/>
  <c r="AK269" i="27"/>
  <c r="AK224" i="27"/>
  <c r="AJ321" i="27"/>
  <c r="AL257" i="27" l="1"/>
  <c r="AK336" i="27"/>
  <c r="AL225" i="27"/>
  <c r="AK322" i="27"/>
  <c r="AK306" i="27"/>
  <c r="AL193" i="27"/>
  <c r="AL194" i="27"/>
  <c r="AK307" i="27"/>
  <c r="AK328" i="27"/>
  <c r="AL237" i="27"/>
  <c r="AL238" i="27"/>
  <c r="AK329" i="27"/>
  <c r="AL267" i="27"/>
  <c r="AK342" i="27"/>
  <c r="AL226" i="27"/>
  <c r="AK323" i="27"/>
  <c r="AK312" i="27"/>
  <c r="AL209" i="27"/>
  <c r="AK326" i="27"/>
  <c r="AL235" i="27"/>
  <c r="AL260" i="27"/>
  <c r="AK339" i="27"/>
  <c r="AL213" i="27"/>
  <c r="AK314" i="27"/>
  <c r="AK320" i="27"/>
  <c r="AL223" i="27"/>
  <c r="AL192" i="27"/>
  <c r="AK305" i="27"/>
  <c r="AL236" i="27"/>
  <c r="AK327" i="27"/>
  <c r="AL210" i="27"/>
  <c r="AK313" i="27"/>
  <c r="AL216" i="27"/>
  <c r="AK317" i="27"/>
  <c r="AK321" i="27"/>
  <c r="AL224" i="27"/>
  <c r="AL269" i="27"/>
  <c r="AK344" i="27"/>
  <c r="AL253" i="27"/>
  <c r="AK334" i="27"/>
  <c r="AL254" i="27"/>
  <c r="AK335" i="27"/>
  <c r="AK345" i="27"/>
  <c r="AL270" i="27"/>
  <c r="AK338" i="27"/>
  <c r="AL259" i="27"/>
  <c r="AL191" i="27"/>
  <c r="AK304" i="27"/>
  <c r="AL215" i="27"/>
  <c r="AK316" i="27"/>
  <c r="AK337" i="27"/>
  <c r="AL258" i="27"/>
  <c r="T242" i="29"/>
  <c r="T253" i="29"/>
  <c r="T273" i="29"/>
  <c r="U142" i="29"/>
  <c r="T233" i="29"/>
  <c r="T262" i="29"/>
  <c r="T282" i="29"/>
  <c r="AK315" i="27"/>
  <c r="AL214" i="27"/>
  <c r="AK343" i="27"/>
  <c r="AL268" i="27"/>
  <c r="AL343" i="27" l="1"/>
  <c r="AM268" i="27"/>
  <c r="AM343" i="27" s="1"/>
  <c r="AM215" i="27"/>
  <c r="AM316" i="27" s="1"/>
  <c r="AL316" i="27"/>
  <c r="AM269" i="27"/>
  <c r="AM344" i="27" s="1"/>
  <c r="AL344" i="27"/>
  <c r="AL317" i="27"/>
  <c r="AM216" i="27"/>
  <c r="AM317" i="27" s="1"/>
  <c r="AM192" i="27"/>
  <c r="AM305" i="27" s="1"/>
  <c r="AL305" i="27"/>
  <c r="AL314" i="27"/>
  <c r="AM213" i="27"/>
  <c r="AM314" i="27" s="1"/>
  <c r="AL323" i="27"/>
  <c r="AM226" i="27"/>
  <c r="AM323" i="27" s="1"/>
  <c r="AM194" i="27"/>
  <c r="AM307" i="27" s="1"/>
  <c r="AL307" i="27"/>
  <c r="AM214" i="27"/>
  <c r="AM315" i="27" s="1"/>
  <c r="AL315" i="27"/>
  <c r="AL337" i="27"/>
  <c r="AM258" i="27"/>
  <c r="AM337" i="27" s="1"/>
  <c r="AL345" i="27"/>
  <c r="AM270" i="27"/>
  <c r="AM345" i="27" s="1"/>
  <c r="AL335" i="27"/>
  <c r="AM254" i="27"/>
  <c r="AM335" i="27" s="1"/>
  <c r="AM253" i="27"/>
  <c r="AM334" i="27" s="1"/>
  <c r="AL334" i="27"/>
  <c r="AM224" i="27"/>
  <c r="AM321" i="27" s="1"/>
  <c r="AL321" i="27"/>
  <c r="AM223" i="27"/>
  <c r="AM320" i="27" s="1"/>
  <c r="AL320" i="27"/>
  <c r="AL312" i="27"/>
  <c r="AM209" i="27"/>
  <c r="AM312" i="27" s="1"/>
  <c r="AM267" i="27"/>
  <c r="AM342" i="27" s="1"/>
  <c r="AL342" i="27"/>
  <c r="AM238" i="27"/>
  <c r="AM329" i="27" s="1"/>
  <c r="AL329" i="27"/>
  <c r="AM225" i="27"/>
  <c r="AM322" i="27" s="1"/>
  <c r="AL322" i="27"/>
  <c r="AM257" i="27"/>
  <c r="AM336" i="27" s="1"/>
  <c r="AL336" i="27"/>
  <c r="U233" i="29"/>
  <c r="U242" i="29"/>
  <c r="U262" i="29"/>
  <c r="U273" i="29"/>
  <c r="U282" i="29"/>
  <c r="V142" i="29"/>
  <c r="U253" i="29"/>
  <c r="AL304" i="27"/>
  <c r="AM191" i="27"/>
  <c r="AM304" i="27" s="1"/>
  <c r="AL313" i="27"/>
  <c r="AM210" i="27"/>
  <c r="AM313" i="27" s="1"/>
  <c r="AL327" i="27"/>
  <c r="AM236" i="27"/>
  <c r="AM327" i="27" s="1"/>
  <c r="AL339" i="27"/>
  <c r="AM260" i="27"/>
  <c r="AM339" i="27" s="1"/>
  <c r="AM237" i="27"/>
  <c r="AM328" i="27" s="1"/>
  <c r="AL328" i="27"/>
  <c r="AL338" i="27"/>
  <c r="AM259" i="27"/>
  <c r="AM338" i="27" s="1"/>
  <c r="AL326" i="27"/>
  <c r="AM235" i="27"/>
  <c r="AM326" i="27" s="1"/>
  <c r="AL306" i="27"/>
  <c r="AM193" i="27"/>
  <c r="AM306" i="27" s="1"/>
  <c r="V242" i="29" l="1"/>
  <c r="V233" i="29"/>
  <c r="V273" i="29"/>
  <c r="V282" i="29"/>
  <c r="V262" i="29"/>
  <c r="V253" i="29"/>
  <c r="O24" i="27" l="1"/>
  <c r="AI24" i="27" l="1"/>
  <c r="O68" i="27"/>
  <c r="AI68" i="27" s="1"/>
  <c r="O197" i="27"/>
  <c r="P24" i="27"/>
  <c r="O286" i="27" l="1"/>
  <c r="O329" i="27" s="1"/>
  <c r="O111" i="27" s="1"/>
  <c r="AI111" i="27" s="1"/>
  <c r="O241" i="27"/>
  <c r="O374" i="27"/>
  <c r="O417" i="27" s="1"/>
  <c r="O153" i="27" s="1"/>
  <c r="AI153" i="27" s="1"/>
  <c r="AJ24" i="27"/>
  <c r="P68" i="27"/>
  <c r="AJ68" i="27" s="1"/>
  <c r="P197" i="27"/>
  <c r="Q24" i="27"/>
  <c r="P374" i="27" l="1"/>
  <c r="P417" i="27" s="1"/>
  <c r="P153" i="27" s="1"/>
  <c r="AJ153" i="27" s="1"/>
  <c r="P241" i="27"/>
  <c r="P286" i="27"/>
  <c r="P329" i="27" s="1"/>
  <c r="P111" i="27" s="1"/>
  <c r="AJ111" i="27" s="1"/>
  <c r="Q197" i="27"/>
  <c r="Q111" i="27"/>
  <c r="AK111" i="27" s="1"/>
  <c r="AK24" i="27"/>
  <c r="Q153" i="27"/>
  <c r="AK153" i="27" s="1"/>
  <c r="Q68" i="27"/>
  <c r="AK68" i="27" s="1"/>
  <c r="R24" i="27"/>
  <c r="Q374" i="27" l="1"/>
  <c r="Q417" i="27" s="1"/>
  <c r="Q286" i="27"/>
  <c r="Q329" i="27" s="1"/>
  <c r="Q241" i="27"/>
  <c r="R111" i="27"/>
  <c r="AL111" i="27" s="1"/>
  <c r="AL24" i="27"/>
  <c r="R68" i="27"/>
  <c r="AL68" i="27" s="1"/>
  <c r="R197" i="27"/>
  <c r="R153" i="27"/>
  <c r="AL153" i="27" s="1"/>
  <c r="S24" i="27"/>
  <c r="AM24" i="27" l="1"/>
  <c r="S68" i="27"/>
  <c r="AM68" i="27" s="1"/>
  <c r="S153" i="27"/>
  <c r="AM153" i="27" s="1"/>
  <c r="S111" i="27"/>
  <c r="AM111" i="27" s="1"/>
  <c r="S197" i="27"/>
  <c r="R241" i="27"/>
  <c r="R374" i="27"/>
  <c r="R417" i="27" s="1"/>
  <c r="R286" i="27"/>
  <c r="R329" i="27" s="1"/>
  <c r="S374" i="27" l="1"/>
  <c r="S417" i="27" s="1"/>
  <c r="S241" i="27"/>
  <c r="S286" i="27"/>
  <c r="S329" i="27" s="1"/>
  <c r="G48" i="27" l="1"/>
  <c r="F48" i="27" l="1"/>
  <c r="G53" i="27"/>
  <c r="G55" i="27"/>
  <c r="AA55" i="27" s="1"/>
  <c r="G54" i="27"/>
  <c r="G24" i="27"/>
  <c r="AA24" i="27" s="1"/>
  <c r="G23" i="27"/>
  <c r="AA23" i="27" s="1"/>
  <c r="G19" i="27"/>
  <c r="G51" i="27"/>
  <c r="G49" i="27" l="1"/>
  <c r="AA49" i="27" s="1"/>
  <c r="G22" i="27"/>
  <c r="G52" i="27"/>
  <c r="F19" i="27"/>
  <c r="F53" i="27"/>
  <c r="F51" i="27"/>
  <c r="F54" i="27"/>
  <c r="E48" i="27"/>
  <c r="G50" i="27"/>
  <c r="AA50" i="27" s="1"/>
  <c r="G57" i="27"/>
  <c r="AA57" i="27" s="1"/>
  <c r="G56" i="27"/>
  <c r="AA56" i="27" s="1"/>
  <c r="G58" i="27"/>
  <c r="AA58" i="27" s="1"/>
  <c r="G47" i="27"/>
  <c r="G32" i="27" l="1"/>
  <c r="AA32" i="27" s="1"/>
  <c r="F55" i="27"/>
  <c r="Z55" i="27" s="1"/>
  <c r="G41" i="27"/>
  <c r="AA41" i="27" s="1"/>
  <c r="AA291" i="27" s="1"/>
  <c r="F58" i="27"/>
  <c r="Z58" i="27" s="1"/>
  <c r="E53" i="27"/>
  <c r="E54" i="27"/>
  <c r="F57" i="27"/>
  <c r="Z57" i="27" s="1"/>
  <c r="E19" i="27"/>
  <c r="F50" i="27"/>
  <c r="Z50" i="27" s="1"/>
  <c r="F47" i="27"/>
  <c r="E51" i="27"/>
  <c r="G20" i="27"/>
  <c r="G21" i="27"/>
  <c r="F56" i="27" l="1"/>
  <c r="Z56" i="27" s="1"/>
  <c r="F52" i="27"/>
  <c r="E22" i="27"/>
  <c r="F22" i="27"/>
  <c r="G38" i="27"/>
  <c r="AA38" i="27" s="1"/>
  <c r="AA290" i="27" s="1"/>
  <c r="G37" i="27"/>
  <c r="AA37" i="27" s="1"/>
  <c r="AA289" i="27" s="1"/>
  <c r="G26" i="27"/>
  <c r="AA26" i="27" s="1"/>
  <c r="AA286" i="27" s="1"/>
  <c r="E50" i="27"/>
  <c r="Y50" i="27" s="1"/>
  <c r="F20" i="27"/>
  <c r="E57" i="27"/>
  <c r="Y57" i="27" s="1"/>
  <c r="F41" i="27"/>
  <c r="Z41" i="27" s="1"/>
  <c r="Z291" i="27" s="1"/>
  <c r="F21" i="27"/>
  <c r="E47" i="27"/>
  <c r="F49" i="27"/>
  <c r="Z49" i="27" s="1"/>
  <c r="E55" i="27"/>
  <c r="Y55" i="27" s="1"/>
  <c r="E58" i="27"/>
  <c r="Y58" i="27" s="1"/>
  <c r="G28" i="27"/>
  <c r="AA28" i="27" s="1"/>
  <c r="AA288" i="27" s="1"/>
  <c r="G31" i="27"/>
  <c r="AA31" i="27" s="1"/>
  <c r="E56" i="27" l="1"/>
  <c r="Y56" i="27" s="1"/>
  <c r="E52" i="27"/>
  <c r="F43" i="27"/>
  <c r="Z43" i="27" s="1"/>
  <c r="Z293" i="27" s="1"/>
  <c r="G43" i="27"/>
  <c r="AA43" i="27" s="1"/>
  <c r="AA293" i="27" s="1"/>
  <c r="G39" i="27"/>
  <c r="AA39" i="27" s="1"/>
  <c r="F26" i="27"/>
  <c r="Z26" i="27" s="1"/>
  <c r="Z286" i="27" s="1"/>
  <c r="E21" i="27"/>
  <c r="F23" i="27"/>
  <c r="Z23" i="27" s="1"/>
  <c r="E41" i="27"/>
  <c r="Y41" i="27" s="1"/>
  <c r="Y291" i="27" s="1"/>
  <c r="E49" i="27"/>
  <c r="Y49" i="27" s="1"/>
  <c r="E20" i="27"/>
  <c r="F24" i="27"/>
  <c r="Z24" i="27" s="1"/>
  <c r="F28" i="27"/>
  <c r="Z28" i="27" s="1"/>
  <c r="Z288" i="27" s="1"/>
  <c r="F38" i="27"/>
  <c r="Z38" i="27" s="1"/>
  <c r="Z290" i="27" s="1"/>
  <c r="F37" i="27"/>
  <c r="Z37" i="27" s="1"/>
  <c r="Z289" i="27" s="1"/>
  <c r="G42" i="27"/>
  <c r="AA42" i="27" s="1"/>
  <c r="AA292" i="27" s="1"/>
  <c r="G44" i="27"/>
  <c r="AA44" i="27" s="1"/>
  <c r="AA294" i="27" s="1"/>
  <c r="G40" i="27"/>
  <c r="AA40" i="27" s="1"/>
  <c r="E43" i="27" l="1"/>
  <c r="Y43" i="27" s="1"/>
  <c r="Y293" i="27" s="1"/>
  <c r="G29" i="27"/>
  <c r="AA29" i="27" s="1"/>
  <c r="G45" i="27"/>
  <c r="AA45" i="27" s="1"/>
  <c r="F32" i="27"/>
  <c r="Z32" i="27" s="1"/>
  <c r="F39" i="27"/>
  <c r="Z39" i="27" s="1"/>
  <c r="E26" i="27"/>
  <c r="Y26" i="27" s="1"/>
  <c r="Y286" i="27" s="1"/>
  <c r="E24" i="27"/>
  <c r="Y24" i="27" s="1"/>
  <c r="G46" i="27"/>
  <c r="AA46" i="27" s="1"/>
  <c r="E23" i="27"/>
  <c r="Y23" i="27" s="1"/>
  <c r="E37" i="27"/>
  <c r="Y37" i="27" s="1"/>
  <c r="Y289" i="27" s="1"/>
  <c r="F44" i="27"/>
  <c r="Z44" i="27" s="1"/>
  <c r="Z294" i="27" s="1"/>
  <c r="E38" i="27"/>
  <c r="Y38" i="27" s="1"/>
  <c r="Y290" i="27" s="1"/>
  <c r="E28" i="27"/>
  <c r="Y28" i="27" s="1"/>
  <c r="Y288" i="27" s="1"/>
  <c r="F31" i="27"/>
  <c r="Z31" i="27" s="1"/>
  <c r="F42" i="27"/>
  <c r="Z42" i="27" s="1"/>
  <c r="Z292" i="27" s="1"/>
  <c r="F40" i="27"/>
  <c r="Z40" i="27" s="1"/>
  <c r="G33" i="27"/>
  <c r="AA33" i="27" s="1"/>
  <c r="E32" i="27" l="1"/>
  <c r="Y32" i="27" s="1"/>
  <c r="E39" i="27"/>
  <c r="Y39" i="27" s="1"/>
  <c r="E42" i="27"/>
  <c r="Y42" i="27" s="1"/>
  <c r="Y292" i="27" s="1"/>
  <c r="F46" i="27"/>
  <c r="Z46" i="27" s="1"/>
  <c r="F33" i="27"/>
  <c r="Z33" i="27" s="1"/>
  <c r="E31" i="27"/>
  <c r="Y31" i="27" s="1"/>
  <c r="F45" i="27"/>
  <c r="Z45" i="27" s="1"/>
  <c r="E40" i="27"/>
  <c r="Y40" i="27" s="1"/>
  <c r="E44" i="27"/>
  <c r="Y44" i="27" s="1"/>
  <c r="Y294" i="27" s="1"/>
  <c r="G34" i="27"/>
  <c r="AA34" i="27" s="1"/>
  <c r="G35" i="27"/>
  <c r="AA35" i="27" s="1"/>
  <c r="G36" i="27"/>
  <c r="AA36" i="27" s="1"/>
  <c r="G30" i="27"/>
  <c r="AA30" i="27" s="1"/>
  <c r="AA60" i="27" l="1"/>
  <c r="E296" i="29" s="1"/>
  <c r="E45" i="27"/>
  <c r="Y45" i="27" s="1"/>
  <c r="E33" i="27"/>
  <c r="Y33" i="27" s="1"/>
  <c r="F35" i="27"/>
  <c r="Z35" i="27" s="1"/>
  <c r="E46" i="27"/>
  <c r="Y46" i="27" s="1"/>
  <c r="G25" i="27"/>
  <c r="G27" i="27"/>
  <c r="AA27" i="27" s="1"/>
  <c r="E312" i="29" l="1"/>
  <c r="AA25" i="27"/>
  <c r="AA285" i="27" s="1"/>
  <c r="AA48" i="27"/>
  <c r="AA19" i="27"/>
  <c r="AA53" i="27"/>
  <c r="AA299" i="27" s="1"/>
  <c r="AA54" i="27"/>
  <c r="AA300" i="27" s="1"/>
  <c r="AA51" i="27"/>
  <c r="AA297" i="27" s="1"/>
  <c r="AA22" i="27"/>
  <c r="AA284" i="27" s="1"/>
  <c r="AA47" i="27"/>
  <c r="AA52" i="27"/>
  <c r="AA298" i="27" s="1"/>
  <c r="G59" i="27"/>
  <c r="G4" i="27" s="1"/>
  <c r="AA21" i="27"/>
  <c r="AA283" i="27" s="1"/>
  <c r="AA20" i="27"/>
  <c r="AA282" i="27" s="1"/>
  <c r="AA287" i="27"/>
  <c r="AA13" i="27"/>
  <c r="E35" i="27"/>
  <c r="Y35" i="27" s="1"/>
  <c r="F27" i="27"/>
  <c r="Z27" i="27" s="1"/>
  <c r="F25" i="27"/>
  <c r="AA104" i="27" l="1"/>
  <c r="AA232" i="27" s="1"/>
  <c r="E313" i="29"/>
  <c r="E297" i="29"/>
  <c r="AA281" i="27"/>
  <c r="AA157" i="27" a="1"/>
  <c r="AA157" i="27" s="1"/>
  <c r="AA12" i="27"/>
  <c r="AA70" i="27" a="1"/>
  <c r="AA70" i="27" s="1"/>
  <c r="AA71" i="27" a="1"/>
  <c r="AA71" i="27" s="1"/>
  <c r="AA115" i="27" a="1"/>
  <c r="AA115" i="27" s="1"/>
  <c r="AA155" i="27" a="1"/>
  <c r="AA155" i="27" s="1"/>
  <c r="AA72" i="27" a="1"/>
  <c r="AA72" i="27" s="1"/>
  <c r="AA112" i="27" a="1"/>
  <c r="AA112" i="27" s="1"/>
  <c r="AA156" i="27" a="1"/>
  <c r="AA156" i="27" s="1"/>
  <c r="AA113" i="27" a="1"/>
  <c r="AA113" i="27" s="1"/>
  <c r="AA154" i="27" a="1"/>
  <c r="AA154" i="27" s="1"/>
  <c r="AA114" i="27" a="1"/>
  <c r="AA114" i="27" s="1"/>
  <c r="AA59" i="27"/>
  <c r="AA69" i="27" a="1"/>
  <c r="AA69" i="27" s="1"/>
  <c r="Z25" i="27"/>
  <c r="Z285" i="27" s="1"/>
  <c r="Z48" i="27"/>
  <c r="Z54" i="27"/>
  <c r="Z300" i="27" s="1"/>
  <c r="Z53" i="27"/>
  <c r="Z299" i="27" s="1"/>
  <c r="Z51" i="27"/>
  <c r="Z297" i="27" s="1"/>
  <c r="Z19" i="27"/>
  <c r="Z47" i="27"/>
  <c r="Z52" i="27"/>
  <c r="Z298" i="27" s="1"/>
  <c r="Z20" i="27"/>
  <c r="Z282" i="27" s="1"/>
  <c r="Z22" i="27"/>
  <c r="Z284" i="27" s="1"/>
  <c r="Z21" i="27"/>
  <c r="Z283" i="27" s="1"/>
  <c r="Z287" i="27"/>
  <c r="E25" i="27"/>
  <c r="F29" i="27"/>
  <c r="Z29" i="27" s="1"/>
  <c r="F34" i="27"/>
  <c r="Z34" i="27" s="1"/>
  <c r="E27" i="27"/>
  <c r="Y27" i="27" s="1"/>
  <c r="F30" i="27"/>
  <c r="Z30" i="27" s="1"/>
  <c r="F36" i="27"/>
  <c r="Z36" i="27" s="1"/>
  <c r="AA146" i="27" l="1" a="1"/>
  <c r="AA146" i="27" s="1"/>
  <c r="AA2" i="27"/>
  <c r="Z60" i="27"/>
  <c r="D312" i="29" s="1"/>
  <c r="AA4" i="27"/>
  <c r="AA3" i="27"/>
  <c r="E183" i="29"/>
  <c r="AA61" i="27"/>
  <c r="Z13" i="27"/>
  <c r="AA103" i="27" a="1"/>
  <c r="AA103" i="27" s="1"/>
  <c r="AA231" i="27" s="1"/>
  <c r="E294" i="29"/>
  <c r="E300" i="29" s="1"/>
  <c r="E310" i="29"/>
  <c r="E316" i="29" s="1"/>
  <c r="F59" i="27"/>
  <c r="F4" i="27" s="1"/>
  <c r="AA188" i="27" a="1"/>
  <c r="AA188" i="27" s="1"/>
  <c r="Z112" i="27" a="1"/>
  <c r="Z112" i="27" s="1"/>
  <c r="Z115" i="27" a="1"/>
  <c r="Z115" i="27" s="1"/>
  <c r="Z69" i="27" a="1"/>
  <c r="Z69" i="27" s="1"/>
  <c r="Z70" i="27" a="1"/>
  <c r="Z70" i="27" s="1"/>
  <c r="Z155" i="27" a="1"/>
  <c r="Z155" i="27" s="1"/>
  <c r="Z59" i="27"/>
  <c r="D183" i="29" s="1"/>
  <c r="Z157" i="27" a="1"/>
  <c r="Z157" i="27" s="1"/>
  <c r="Z12" i="27"/>
  <c r="Z71" i="27" a="1"/>
  <c r="Z71" i="27" s="1"/>
  <c r="Z281" i="27"/>
  <c r="Z114" i="27" a="1"/>
  <c r="Z114" i="27" s="1"/>
  <c r="Z154" i="27" a="1"/>
  <c r="Z154" i="27" s="1"/>
  <c r="Z113" i="27" a="1"/>
  <c r="Z113" i="27" s="1"/>
  <c r="Z156" i="27" a="1"/>
  <c r="Z156" i="27" s="1"/>
  <c r="Z72" i="27" a="1"/>
  <c r="Z72" i="27" s="1"/>
  <c r="Y25" i="27"/>
  <c r="Y285" i="27" s="1"/>
  <c r="Y48" i="27"/>
  <c r="Y19" i="27"/>
  <c r="Y54" i="27"/>
  <c r="Y300" i="27" s="1"/>
  <c r="Y51" i="27"/>
  <c r="Y297" i="27" s="1"/>
  <c r="Y53" i="27"/>
  <c r="Y299" i="27" s="1"/>
  <c r="Y22" i="27"/>
  <c r="Y284" i="27" s="1"/>
  <c r="Y47" i="27"/>
  <c r="Y52" i="27"/>
  <c r="Y298" i="27" s="1"/>
  <c r="Y20" i="27"/>
  <c r="Y282" i="27" s="1"/>
  <c r="Y21" i="27"/>
  <c r="Y283" i="27" s="1"/>
  <c r="Y287" i="27"/>
  <c r="D313" i="29"/>
  <c r="D297" i="29"/>
  <c r="Z104" i="27"/>
  <c r="Z232" i="27" s="1"/>
  <c r="E29" i="27"/>
  <c r="Y29" i="27" s="1"/>
  <c r="E36" i="27"/>
  <c r="Y36" i="27" s="1"/>
  <c r="E30" i="27"/>
  <c r="Y30" i="27" s="1"/>
  <c r="E34" i="27"/>
  <c r="Y34" i="27" s="1"/>
  <c r="Y69" i="27" l="1" a="1"/>
  <c r="Y69" i="27" s="1"/>
  <c r="Y197" i="27" s="1"/>
  <c r="D296" i="29"/>
  <c r="Z61" i="27"/>
  <c r="Z3" i="27"/>
  <c r="AT3" i="27" s="1"/>
  <c r="Z103" i="27" a="1"/>
  <c r="Z103" i="27" s="1"/>
  <c r="Z231" i="27" s="1"/>
  <c r="Z9" i="27" s="1"/>
  <c r="D309" i="29" s="1"/>
  <c r="D315" i="29" s="1"/>
  <c r="Z4" i="27"/>
  <c r="AT4" i="27" s="1"/>
  <c r="Z146" i="27" a="1"/>
  <c r="Z146" i="27" s="1"/>
  <c r="D294" i="29"/>
  <c r="D300" i="29" s="1"/>
  <c r="D310" i="29"/>
  <c r="D316" i="29" s="1"/>
  <c r="Z188" i="27" a="1"/>
  <c r="Z188" i="27" s="1"/>
  <c r="D311" i="29"/>
  <c r="D193" i="29"/>
  <c r="D295" i="29"/>
  <c r="D112" i="29"/>
  <c r="D203" i="29"/>
  <c r="Y60" i="27"/>
  <c r="Z2" i="27"/>
  <c r="AT2" i="27" s="1"/>
  <c r="C313" i="29"/>
  <c r="C297" i="29"/>
  <c r="Y104" i="27"/>
  <c r="Y232" i="27" s="1"/>
  <c r="AA9" i="27"/>
  <c r="E309" i="29" s="1"/>
  <c r="E315" i="29" s="1"/>
  <c r="AA8" i="27"/>
  <c r="E293" i="29" s="1"/>
  <c r="E299" i="29" s="1"/>
  <c r="E295" i="29"/>
  <c r="E112" i="29"/>
  <c r="E203" i="29"/>
  <c r="E193" i="29"/>
  <c r="E311" i="29"/>
  <c r="Y156" i="27" a="1"/>
  <c r="Y156" i="27" s="1"/>
  <c r="Y71" i="27" a="1"/>
  <c r="Y71" i="27" s="1"/>
  <c r="Y199" i="27" s="1"/>
  <c r="Y112" i="27" a="1"/>
  <c r="Y112" i="27" s="1"/>
  <c r="Y155" i="27" a="1"/>
  <c r="Y155" i="27" s="1"/>
  <c r="Y114" i="27" a="1"/>
  <c r="Y114" i="27" s="1"/>
  <c r="Y113" i="27" a="1"/>
  <c r="Y113" i="27" s="1"/>
  <c r="Y154" i="27" a="1"/>
  <c r="Y154" i="27" s="1"/>
  <c r="Y12" i="27"/>
  <c r="Y281" i="27"/>
  <c r="Y115" i="27" a="1"/>
  <c r="Y115" i="27" s="1"/>
  <c r="Y157" i="27" a="1"/>
  <c r="Y157" i="27" s="1"/>
  <c r="Y72" i="27" a="1"/>
  <c r="Y72" i="27" s="1"/>
  <c r="Y200" i="27" s="1"/>
  <c r="Y70" i="27" a="1"/>
  <c r="Y70" i="27" s="1"/>
  <c r="Y198" i="27" s="1"/>
  <c r="Y59" i="27"/>
  <c r="C183" i="29" s="1"/>
  <c r="E59" i="27"/>
  <c r="E4" i="27" s="1"/>
  <c r="Y13" i="27"/>
  <c r="Y3" i="27" l="1"/>
  <c r="AS3" i="27" s="1"/>
  <c r="Z8" i="27"/>
  <c r="D293" i="29" s="1"/>
  <c r="D299" i="29" s="1"/>
  <c r="Y146" i="27" a="1"/>
  <c r="Y146" i="27" s="1"/>
  <c r="Y4" i="27"/>
  <c r="AS4" i="27" s="1"/>
  <c r="C294" i="29"/>
  <c r="C300" i="29" s="1"/>
  <c r="C310" i="29"/>
  <c r="C316" i="29" s="1"/>
  <c r="C296" i="29"/>
  <c r="Y61" i="27"/>
  <c r="C312" i="29"/>
  <c r="E113" i="29"/>
  <c r="F105" i="44"/>
  <c r="Y188" i="27" a="1"/>
  <c r="Y188" i="27" s="1"/>
  <c r="Y2" i="27"/>
  <c r="AS2" i="27" s="1"/>
  <c r="Y311" i="27"/>
  <c r="Z200" i="27"/>
  <c r="Z197" i="27"/>
  <c r="Y308" i="27"/>
  <c r="E105" i="44"/>
  <c r="D113" i="29"/>
  <c r="Y103" i="27" a="1"/>
  <c r="Y103" i="27" s="1"/>
  <c r="Y231" i="27" s="1"/>
  <c r="C112" i="29"/>
  <c r="C203" i="29"/>
  <c r="C295" i="29"/>
  <c r="C193" i="29"/>
  <c r="C311" i="29"/>
  <c r="Y309" i="27"/>
  <c r="Z198" i="27"/>
  <c r="Y310" i="27"/>
  <c r="Z199" i="27"/>
  <c r="Y6" i="27" l="1"/>
  <c r="C292" i="29" s="1"/>
  <c r="C298" i="29" s="1"/>
  <c r="Y303" i="27"/>
  <c r="AA198" i="27"/>
  <c r="Z309" i="27"/>
  <c r="Z311" i="27"/>
  <c r="AA200" i="27"/>
  <c r="F111" i="44"/>
  <c r="F113" i="44" s="1"/>
  <c r="F106" i="44"/>
  <c r="F107" i="44" s="1"/>
  <c r="F101" i="44" s="1"/>
  <c r="AA199" i="27"/>
  <c r="Z310" i="27"/>
  <c r="Z308" i="27"/>
  <c r="AA197" i="27"/>
  <c r="D105" i="44"/>
  <c r="D111" i="44" s="1"/>
  <c r="D113" i="44" s="1"/>
  <c r="C113" i="29"/>
  <c r="Y9" i="27"/>
  <c r="C309" i="29" s="1"/>
  <c r="C315" i="29" s="1"/>
  <c r="Y8" i="27"/>
  <c r="C293" i="29" s="1"/>
  <c r="C299" i="29" s="1"/>
  <c r="E106" i="44"/>
  <c r="E107" i="44" s="1"/>
  <c r="E101" i="44" s="1"/>
  <c r="E111" i="44"/>
  <c r="E113" i="44" s="1"/>
  <c r="Y7" i="27"/>
  <c r="C301" i="29" l="1"/>
  <c r="AB199" i="27"/>
  <c r="AA310" i="27"/>
  <c r="AB200" i="27"/>
  <c r="AA311" i="27"/>
  <c r="AB197" i="27"/>
  <c r="AA308" i="27"/>
  <c r="Z7" i="27"/>
  <c r="Z303" i="27"/>
  <c r="Z6" i="27"/>
  <c r="D292" i="29" s="1"/>
  <c r="C67" i="38"/>
  <c r="C68" i="38" s="1"/>
  <c r="C138" i="29" s="1"/>
  <c r="C308" i="29"/>
  <c r="AA309" i="27"/>
  <c r="AB198" i="27"/>
  <c r="D106" i="44"/>
  <c r="D107" i="44" s="1"/>
  <c r="D101" i="44" s="1"/>
  <c r="C303" i="29"/>
  <c r="C239" i="29" l="1"/>
  <c r="C314" i="29"/>
  <c r="C137" i="29"/>
  <c r="C270" i="29" s="1"/>
  <c r="C272" i="29" s="1"/>
  <c r="C275" i="29" s="1"/>
  <c r="C136" i="29"/>
  <c r="C250" i="29" s="1"/>
  <c r="C252" i="29" s="1"/>
  <c r="C255" i="29" s="1"/>
  <c r="C230" i="29"/>
  <c r="C232" i="29" s="1"/>
  <c r="C235" i="29" s="1"/>
  <c r="D298" i="29"/>
  <c r="D308" i="29"/>
  <c r="D67" i="38"/>
  <c r="D68" i="38" s="1"/>
  <c r="D138" i="29" s="1"/>
  <c r="AA7" i="27"/>
  <c r="AA6" i="27"/>
  <c r="E292" i="29" s="1"/>
  <c r="AA303" i="27"/>
  <c r="AB308" i="27"/>
  <c r="AC197" i="27"/>
  <c r="AB311" i="27"/>
  <c r="AC200" i="27"/>
  <c r="AC198" i="27"/>
  <c r="AB309" i="27"/>
  <c r="AC199" i="27"/>
  <c r="AB310" i="27"/>
  <c r="C328" i="29" l="1"/>
  <c r="D136" i="29"/>
  <c r="D250" i="29" s="1"/>
  <c r="D252" i="29" s="1"/>
  <c r="D255" i="29" s="1"/>
  <c r="D137" i="29"/>
  <c r="D270" i="29" s="1"/>
  <c r="D272" i="29" s="1"/>
  <c r="D275" i="29" s="1"/>
  <c r="D303" i="29"/>
  <c r="D301" i="29"/>
  <c r="E298" i="29"/>
  <c r="C259" i="29"/>
  <c r="C329" i="29"/>
  <c r="AC310" i="27"/>
  <c r="AD199" i="27"/>
  <c r="AD243" i="27"/>
  <c r="C319" i="29"/>
  <c r="C317" i="29"/>
  <c r="AD200" i="27"/>
  <c r="AC311" i="27"/>
  <c r="AD244" i="27"/>
  <c r="D314" i="29"/>
  <c r="D239" i="29"/>
  <c r="D241" i="29" s="1"/>
  <c r="D230" i="29"/>
  <c r="D232" i="29" s="1"/>
  <c r="D235" i="29" s="1"/>
  <c r="C327" i="29"/>
  <c r="AD197" i="27"/>
  <c r="AD241" i="27"/>
  <c r="AC308" i="27"/>
  <c r="E308" i="29"/>
  <c r="E67" i="38"/>
  <c r="E68" i="38" s="1"/>
  <c r="E138" i="29" s="1"/>
  <c r="E230" i="29" s="1"/>
  <c r="E232" i="29" s="1"/>
  <c r="E235" i="29" s="1"/>
  <c r="C279" i="29"/>
  <c r="AD242" i="27"/>
  <c r="AD198" i="27"/>
  <c r="AC309" i="27"/>
  <c r="C241" i="29"/>
  <c r="C333" i="29" l="1"/>
  <c r="D328" i="29"/>
  <c r="D332" i="29" s="1"/>
  <c r="C281" i="29"/>
  <c r="D319" i="29"/>
  <c r="E134" i="44" s="1"/>
  <c r="D317" i="29"/>
  <c r="AD333" i="27"/>
  <c r="AE244" i="27"/>
  <c r="AD308" i="27"/>
  <c r="AE197" i="27"/>
  <c r="D329" i="29"/>
  <c r="D333" i="29" s="1"/>
  <c r="E136" i="44"/>
  <c r="D244" i="29"/>
  <c r="E239" i="29"/>
  <c r="E241" i="29" s="1"/>
  <c r="E314" i="29"/>
  <c r="AE199" i="27"/>
  <c r="AD310" i="27"/>
  <c r="E137" i="29"/>
  <c r="E270" i="29" s="1"/>
  <c r="E272" i="29" s="1"/>
  <c r="E275" i="29" s="1"/>
  <c r="E136" i="29"/>
  <c r="E250" i="29" s="1"/>
  <c r="E252" i="29" s="1"/>
  <c r="E255" i="29" s="1"/>
  <c r="C261" i="29"/>
  <c r="E303" i="29"/>
  <c r="E327" i="29" s="1"/>
  <c r="E301" i="29"/>
  <c r="AE241" i="27"/>
  <c r="AD330" i="27"/>
  <c r="AD311" i="27"/>
  <c r="AE200" i="27"/>
  <c r="D134" i="44"/>
  <c r="AD332" i="27"/>
  <c r="AE243" i="27"/>
  <c r="D136" i="44"/>
  <c r="C244" i="29"/>
  <c r="C331" i="29"/>
  <c r="D327" i="29"/>
  <c r="D331" i="29" s="1"/>
  <c r="AD309" i="27"/>
  <c r="AE198" i="27"/>
  <c r="D259" i="29"/>
  <c r="D261" i="29" s="1"/>
  <c r="C332" i="29"/>
  <c r="AD331" i="27"/>
  <c r="AE242" i="27"/>
  <c r="D279" i="29"/>
  <c r="D281" i="29" s="1"/>
  <c r="E331" i="29" l="1"/>
  <c r="E328" i="29"/>
  <c r="E332" i="29" s="1"/>
  <c r="E329" i="29"/>
  <c r="E333" i="29" s="1"/>
  <c r="D284" i="29"/>
  <c r="E137" i="44"/>
  <c r="AF244" i="27"/>
  <c r="AE333" i="27"/>
  <c r="E138" i="44"/>
  <c r="D264" i="29"/>
  <c r="AE331" i="27"/>
  <c r="AF242" i="27"/>
  <c r="AE310" i="27"/>
  <c r="AF199" i="27"/>
  <c r="D343" i="29"/>
  <c r="E128" i="44"/>
  <c r="E141" i="44" s="1"/>
  <c r="AF200" i="27"/>
  <c r="AE311" i="27"/>
  <c r="E319" i="29"/>
  <c r="E317" i="29"/>
  <c r="AF241" i="27"/>
  <c r="AE330" i="27"/>
  <c r="AE309" i="27"/>
  <c r="AF198" i="27"/>
  <c r="AF197" i="27"/>
  <c r="AE308" i="27"/>
  <c r="D128" i="44"/>
  <c r="D141" i="44" s="1"/>
  <c r="D145" i="44" s="1"/>
  <c r="C343" i="29"/>
  <c r="E259" i="29"/>
  <c r="E261" i="29" s="1"/>
  <c r="D138" i="44"/>
  <c r="C264" i="29"/>
  <c r="E279" i="29"/>
  <c r="E281" i="29" s="1"/>
  <c r="AF243" i="27"/>
  <c r="AE332" i="27"/>
  <c r="E244" i="29"/>
  <c r="F136" i="44"/>
  <c r="C284" i="29"/>
  <c r="D137" i="44"/>
  <c r="AF330" i="27" l="1"/>
  <c r="AG241" i="27"/>
  <c r="AG200" i="27"/>
  <c r="AF311" i="27"/>
  <c r="E284" i="29"/>
  <c r="F137" i="44"/>
  <c r="AF332" i="27"/>
  <c r="AG243" i="27"/>
  <c r="E343" i="29"/>
  <c r="E347" i="29" s="1"/>
  <c r="F128" i="44"/>
  <c r="AF333" i="27"/>
  <c r="AG244" i="27"/>
  <c r="C347" i="29"/>
  <c r="D347" i="29"/>
  <c r="F134" i="44"/>
  <c r="D345" i="29"/>
  <c r="E132" i="44"/>
  <c r="E143" i="44" s="1"/>
  <c r="C345" i="29"/>
  <c r="D132" i="44"/>
  <c r="AG199" i="27"/>
  <c r="AF310" i="27"/>
  <c r="AF308" i="27"/>
  <c r="AG197" i="27"/>
  <c r="AG198" i="27"/>
  <c r="AF309" i="27"/>
  <c r="AG242" i="27"/>
  <c r="AF331" i="27"/>
  <c r="D130" i="44"/>
  <c r="C344" i="29"/>
  <c r="E130" i="44"/>
  <c r="E142" i="44" s="1"/>
  <c r="D344" i="29"/>
  <c r="E264" i="29"/>
  <c r="F138" i="44"/>
  <c r="F141" i="44" l="1"/>
  <c r="AG308" i="27"/>
  <c r="AH197" i="27"/>
  <c r="F132" i="44"/>
  <c r="F143" i="44" s="1"/>
  <c r="E345" i="29"/>
  <c r="E349" i="29" s="1"/>
  <c r="E344" i="29"/>
  <c r="E348" i="29" s="1"/>
  <c r="F130" i="44"/>
  <c r="F142" i="44" s="1"/>
  <c r="AH243" i="27"/>
  <c r="AG332" i="27"/>
  <c r="AG309" i="27"/>
  <c r="AH198" i="27"/>
  <c r="AG311" i="27"/>
  <c r="AH200" i="27"/>
  <c r="AG330" i="27"/>
  <c r="AH241" i="27"/>
  <c r="AG331" i="27"/>
  <c r="AH242" i="27"/>
  <c r="E145" i="44"/>
  <c r="F145" i="44"/>
  <c r="AH199" i="27"/>
  <c r="AG310" i="27"/>
  <c r="C348" i="29"/>
  <c r="D348" i="29"/>
  <c r="D142" i="44"/>
  <c r="D143" i="44"/>
  <c r="C349" i="29"/>
  <c r="D349" i="29"/>
  <c r="AH244" i="27"/>
  <c r="AG333" i="27"/>
  <c r="AI241" i="27" l="1"/>
  <c r="AH330" i="27"/>
  <c r="AI199" i="27"/>
  <c r="AH310" i="27"/>
  <c r="D146" i="44"/>
  <c r="F146" i="44"/>
  <c r="E146" i="44"/>
  <c r="AH331" i="27"/>
  <c r="AI242" i="27"/>
  <c r="AI200" i="27"/>
  <c r="AH311" i="27"/>
  <c r="AI197" i="27"/>
  <c r="AH308" i="27"/>
  <c r="D147" i="44"/>
  <c r="F147" i="44"/>
  <c r="E147" i="44"/>
  <c r="AH332" i="27"/>
  <c r="AI243" i="27"/>
  <c r="AI244" i="27"/>
  <c r="AH333" i="27"/>
  <c r="AI198" i="27"/>
  <c r="AH309" i="27"/>
  <c r="AI332" i="27" l="1"/>
  <c r="AJ243" i="27"/>
  <c r="AJ199" i="27"/>
  <c r="AI310" i="27"/>
  <c r="AI308" i="27"/>
  <c r="AJ197" i="27"/>
  <c r="AI331" i="27"/>
  <c r="AJ242" i="27"/>
  <c r="AJ198" i="27"/>
  <c r="AI309" i="27"/>
  <c r="AI333" i="27"/>
  <c r="AJ244" i="27"/>
  <c r="AI311" i="27"/>
  <c r="AJ200" i="27"/>
  <c r="AJ241" i="27"/>
  <c r="AI330" i="27"/>
  <c r="AK244" i="27" l="1"/>
  <c r="AJ333" i="27"/>
  <c r="AK242" i="27"/>
  <c r="AJ331" i="27"/>
  <c r="AJ308" i="27"/>
  <c r="AK197" i="27"/>
  <c r="AJ309" i="27"/>
  <c r="AK198" i="27"/>
  <c r="AK241" i="27"/>
  <c r="AJ330" i="27"/>
  <c r="AJ310" i="27"/>
  <c r="AK199" i="27"/>
  <c r="AK200" i="27"/>
  <c r="AJ311" i="27"/>
  <c r="AK243" i="27"/>
  <c r="AJ332" i="27"/>
  <c r="AL241" i="27" l="1"/>
  <c r="AK330" i="27"/>
  <c r="AL198" i="27"/>
  <c r="AK309" i="27"/>
  <c r="AL197" i="27"/>
  <c r="AK308" i="27"/>
  <c r="AL199" i="27"/>
  <c r="AK310" i="27"/>
  <c r="AL243" i="27"/>
  <c r="AK332" i="27"/>
  <c r="AK331" i="27"/>
  <c r="AL242" i="27"/>
  <c r="AK311" i="27"/>
  <c r="AL200" i="27"/>
  <c r="AK333" i="27"/>
  <c r="AL244" i="27"/>
  <c r="AM243" i="27" l="1"/>
  <c r="AM332" i="27" s="1"/>
  <c r="AL332" i="27"/>
  <c r="AM242" i="27"/>
  <c r="AM331" i="27" s="1"/>
  <c r="AL331" i="27"/>
  <c r="AL310" i="27"/>
  <c r="AM199" i="27"/>
  <c r="AM310" i="27" s="1"/>
  <c r="AM197" i="27"/>
  <c r="AM308" i="27" s="1"/>
  <c r="AL308" i="27"/>
  <c r="AL333" i="27"/>
  <c r="AM244" i="27"/>
  <c r="AM333" i="27" s="1"/>
  <c r="AM198" i="27"/>
  <c r="AM309" i="27" s="1"/>
  <c r="AL309" i="27"/>
  <c r="AM200" i="27"/>
  <c r="AM311" i="27" s="1"/>
  <c r="AL311" i="27"/>
  <c r="AM241" i="27"/>
  <c r="AM330" i="27" s="1"/>
  <c r="AL330" i="27"/>
  <c r="H48" i="27" l="1"/>
  <c r="H47" i="27"/>
  <c r="H37" i="27"/>
  <c r="AB37" i="27" s="1"/>
  <c r="AB289" i="27" s="1"/>
  <c r="H33" i="27" l="1"/>
  <c r="AB33" i="27" s="1"/>
  <c r="H39" i="27"/>
  <c r="AB39" i="27" s="1"/>
  <c r="I38" i="27"/>
  <c r="AC38" i="27" s="1"/>
  <c r="AC290" i="27" s="1"/>
  <c r="H25" i="27"/>
  <c r="AB25" i="27" s="1"/>
  <c r="AB285" i="27" s="1"/>
  <c r="H27" i="27"/>
  <c r="AB27" i="27" s="1"/>
  <c r="H53" i="27"/>
  <c r="H56" i="27"/>
  <c r="AB56" i="27" s="1"/>
  <c r="H55" i="27"/>
  <c r="AB55" i="27" s="1"/>
  <c r="H58" i="27"/>
  <c r="AB58" i="27" s="1"/>
  <c r="H57" i="27"/>
  <c r="AB57" i="27" s="1"/>
  <c r="H51" i="27"/>
  <c r="H52" i="27"/>
  <c r="H38" i="27"/>
  <c r="AB38" i="27" s="1"/>
  <c r="AB290" i="27" s="1"/>
  <c r="H22" i="27"/>
  <c r="H26" i="27"/>
  <c r="AB26" i="27" s="1"/>
  <c r="AB286" i="27" s="1"/>
  <c r="H54" i="27"/>
  <c r="H20" i="27"/>
  <c r="AB287" i="27" l="1"/>
  <c r="H49" i="27"/>
  <c r="AB49" i="27" s="1"/>
  <c r="H36" i="27"/>
  <c r="AB36" i="27" s="1"/>
  <c r="H40" i="27"/>
  <c r="AB40" i="27" s="1"/>
  <c r="H50" i="27"/>
  <c r="AB50" i="27" s="1"/>
  <c r="H29" i="27"/>
  <c r="AB29" i="27" s="1"/>
  <c r="I33" i="27"/>
  <c r="AC33" i="27" s="1"/>
  <c r="J38" i="27"/>
  <c r="J37" i="27"/>
  <c r="I40" i="27"/>
  <c r="AC40" i="27" s="1"/>
  <c r="J51" i="27"/>
  <c r="I51" i="27"/>
  <c r="I55" i="27"/>
  <c r="AC55" i="27" s="1"/>
  <c r="I57" i="27"/>
  <c r="AC57" i="27" s="1"/>
  <c r="I56" i="27"/>
  <c r="AC56" i="27" s="1"/>
  <c r="I52" i="27"/>
  <c r="H24" i="27"/>
  <c r="AB24" i="27" s="1"/>
  <c r="H23" i="27"/>
  <c r="AB23" i="27" s="1"/>
  <c r="I53" i="27"/>
  <c r="H28" i="27"/>
  <c r="AB28" i="27" s="1"/>
  <c r="AB288" i="27" s="1"/>
  <c r="H21" i="27"/>
  <c r="I28" i="27"/>
  <c r="I54" i="27"/>
  <c r="H19" i="27"/>
  <c r="I37" i="27"/>
  <c r="AC37" i="27" s="1"/>
  <c r="AC289" i="27" s="1"/>
  <c r="I19" i="27"/>
  <c r="I22" i="27"/>
  <c r="I21" i="27"/>
  <c r="I48" i="27"/>
  <c r="I47" i="27"/>
  <c r="H35" i="27"/>
  <c r="AB35" i="27" s="1"/>
  <c r="AB21" i="27" l="1"/>
  <c r="AB283" i="27" s="1"/>
  <c r="AB22" i="27"/>
  <c r="AB284" i="27" s="1"/>
  <c r="AB48" i="27"/>
  <c r="AB19" i="27"/>
  <c r="AB51" i="27"/>
  <c r="AB297" i="27" s="1"/>
  <c r="AC28" i="27"/>
  <c r="AC288" i="27" s="1"/>
  <c r="AB20" i="27"/>
  <c r="AB282" i="27" s="1"/>
  <c r="AD37" i="27"/>
  <c r="AD289" i="27" s="1"/>
  <c r="AB47" i="27"/>
  <c r="AD38" i="27"/>
  <c r="AD290" i="27" s="1"/>
  <c r="AB54" i="27"/>
  <c r="AB300" i="27" s="1"/>
  <c r="AB53" i="27"/>
  <c r="AB299" i="27" s="1"/>
  <c r="AB52" i="27"/>
  <c r="AB298" i="27" s="1"/>
  <c r="H30" i="27"/>
  <c r="AB30" i="27" s="1"/>
  <c r="I39" i="27"/>
  <c r="AC39" i="27" s="1"/>
  <c r="H34" i="27"/>
  <c r="AB34" i="27" s="1"/>
  <c r="J39" i="27"/>
  <c r="I34" i="27"/>
  <c r="AC34" i="27" s="1"/>
  <c r="I29" i="27"/>
  <c r="I36" i="27"/>
  <c r="AC36" i="27" s="1"/>
  <c r="K37" i="27"/>
  <c r="I25" i="27"/>
  <c r="J40" i="27"/>
  <c r="I58" i="27"/>
  <c r="AC58" i="27" s="1"/>
  <c r="J55" i="27"/>
  <c r="J56" i="27"/>
  <c r="J52" i="27"/>
  <c r="I23" i="27"/>
  <c r="I24" i="27"/>
  <c r="I26" i="27"/>
  <c r="J54" i="27"/>
  <c r="J26" i="27"/>
  <c r="H44" i="27"/>
  <c r="AB44" i="27" s="1"/>
  <c r="AB294" i="27" s="1"/>
  <c r="I27" i="27"/>
  <c r="I20" i="27"/>
  <c r="J20" i="27"/>
  <c r="J21" i="27"/>
  <c r="J48" i="27"/>
  <c r="J47" i="27"/>
  <c r="H31" i="27"/>
  <c r="AB31" i="27" s="1"/>
  <c r="H32" i="27"/>
  <c r="AB32" i="27" s="1"/>
  <c r="I35" i="27"/>
  <c r="AC35" i="27" s="1"/>
  <c r="J211" i="27" l="1"/>
  <c r="J300" i="27" s="1"/>
  <c r="J210" i="27"/>
  <c r="J387" i="27" s="1"/>
  <c r="AC19" i="27"/>
  <c r="AC281" i="27" s="1"/>
  <c r="AC52" i="27"/>
  <c r="AC298" i="27" s="1"/>
  <c r="AB13" i="27"/>
  <c r="AC25" i="27"/>
  <c r="AC285" i="27" s="1"/>
  <c r="AC21" i="27"/>
  <c r="AC283" i="27" s="1"/>
  <c r="AC48" i="27"/>
  <c r="AD26" i="27"/>
  <c r="AD286" i="27" s="1"/>
  <c r="AC24" i="27"/>
  <c r="AC47" i="27"/>
  <c r="AC54" i="27"/>
  <c r="AC300" i="27" s="1"/>
  <c r="AB281" i="27"/>
  <c r="AB12" i="27"/>
  <c r="AD40" i="27"/>
  <c r="J213" i="27" s="1"/>
  <c r="AC20" i="27"/>
  <c r="AC282" i="27" s="1"/>
  <c r="AD39" i="27"/>
  <c r="J212" i="27" s="1"/>
  <c r="AE37" i="27"/>
  <c r="AE289" i="27" s="1"/>
  <c r="AB104" i="27"/>
  <c r="AB232" i="27" s="1"/>
  <c r="F313" i="29"/>
  <c r="F297" i="29"/>
  <c r="AC51" i="27"/>
  <c r="AC297" i="27" s="1"/>
  <c r="AC23" i="27"/>
  <c r="AC22" i="27"/>
  <c r="AC284" i="27" s="1"/>
  <c r="AD56" i="27"/>
  <c r="J229" i="27" s="1"/>
  <c r="AC53" i="27"/>
  <c r="AC299" i="27" s="1"/>
  <c r="AD55" i="27"/>
  <c r="J228" i="27" s="1"/>
  <c r="AC27" i="27"/>
  <c r="AC26" i="27"/>
  <c r="AC286" i="27" s="1"/>
  <c r="AC29" i="27"/>
  <c r="I30" i="27"/>
  <c r="I49" i="27"/>
  <c r="AC49" i="27" s="1"/>
  <c r="K39" i="27"/>
  <c r="H46" i="27"/>
  <c r="AB46" i="27" s="1"/>
  <c r="J30" i="27"/>
  <c r="K21" i="27"/>
  <c r="J57" i="27"/>
  <c r="J58" i="27"/>
  <c r="K51" i="27"/>
  <c r="K53" i="27"/>
  <c r="H41" i="27"/>
  <c r="AB41" i="27" s="1"/>
  <c r="AB291" i="27" s="1"/>
  <c r="I50" i="27"/>
  <c r="AC50" i="27" s="1"/>
  <c r="K56" i="27"/>
  <c r="J28" i="27"/>
  <c r="K52" i="27"/>
  <c r="J24" i="27"/>
  <c r="J23" i="27"/>
  <c r="K54" i="27"/>
  <c r="K26" i="27"/>
  <c r="I44" i="27"/>
  <c r="AC44" i="27" s="1"/>
  <c r="AC294" i="27" s="1"/>
  <c r="K20" i="27"/>
  <c r="J19" i="27"/>
  <c r="J53" i="27"/>
  <c r="K22" i="27"/>
  <c r="J22" i="27"/>
  <c r="H42" i="27"/>
  <c r="AB42" i="27" s="1"/>
  <c r="AB292" i="27" s="1"/>
  <c r="I43" i="27"/>
  <c r="AC43" i="27" s="1"/>
  <c r="AC293" i="27" s="1"/>
  <c r="I42" i="27"/>
  <c r="AC42" i="27" s="1"/>
  <c r="AC292" i="27" s="1"/>
  <c r="H43" i="27"/>
  <c r="AB43" i="27" s="1"/>
  <c r="AB293" i="27" s="1"/>
  <c r="I31" i="27"/>
  <c r="AC31" i="27" s="1"/>
  <c r="K28" i="27"/>
  <c r="K19" i="27"/>
  <c r="K47" i="27"/>
  <c r="K48" i="27"/>
  <c r="I32" i="27"/>
  <c r="AC32" i="27" s="1"/>
  <c r="J33" i="27"/>
  <c r="J27" i="27"/>
  <c r="J25" i="27"/>
  <c r="J388" i="27" l="1"/>
  <c r="J299" i="27"/>
  <c r="AD54" i="27"/>
  <c r="AD300" i="27" s="1"/>
  <c r="K210" i="27"/>
  <c r="K299" i="27" s="1"/>
  <c r="AB59" i="27"/>
  <c r="F183" i="29" s="1"/>
  <c r="F203" i="29" s="1"/>
  <c r="AD47" i="27"/>
  <c r="J220" i="27" s="1"/>
  <c r="J390" i="27"/>
  <c r="J302" i="27"/>
  <c r="J318" i="27"/>
  <c r="J406" i="27"/>
  <c r="AD48" i="27"/>
  <c r="J221" i="27" s="1"/>
  <c r="AD33" i="27"/>
  <c r="J206" i="27" s="1"/>
  <c r="AB303" i="27"/>
  <c r="AB6" i="27"/>
  <c r="F292" i="29" s="1"/>
  <c r="AB7" i="27"/>
  <c r="AE28" i="27"/>
  <c r="AE288" i="27" s="1"/>
  <c r="J199" i="27"/>
  <c r="AD21" i="27"/>
  <c r="AD53" i="27"/>
  <c r="AD299" i="27" s="1"/>
  <c r="AD20" i="27"/>
  <c r="G313" i="29"/>
  <c r="G297" i="29"/>
  <c r="AC104" i="27"/>
  <c r="AC232" i="27" s="1"/>
  <c r="AD23" i="27"/>
  <c r="J196" i="27" s="1"/>
  <c r="AD30" i="27"/>
  <c r="AC287" i="27"/>
  <c r="AD28" i="27"/>
  <c r="AD288" i="27" s="1"/>
  <c r="AC30" i="27"/>
  <c r="AC13" i="27" s="1"/>
  <c r="J405" i="27"/>
  <c r="J317" i="27"/>
  <c r="AC12" i="27"/>
  <c r="AD24" i="27"/>
  <c r="J197" i="27"/>
  <c r="AD25" i="27"/>
  <c r="AD285" i="27" s="1"/>
  <c r="AD51" i="27"/>
  <c r="F310" i="29"/>
  <c r="F316" i="29" s="1"/>
  <c r="F294" i="29"/>
  <c r="F300" i="29" s="1"/>
  <c r="AE26" i="27"/>
  <c r="AE286" i="27" s="1"/>
  <c r="AE39" i="27"/>
  <c r="K212" i="27" s="1"/>
  <c r="J389" i="27"/>
  <c r="J301" i="27"/>
  <c r="AD19" i="27"/>
  <c r="J192" i="27" s="1"/>
  <c r="AD27" i="27"/>
  <c r="AD287" i="27" s="1"/>
  <c r="AE56" i="27"/>
  <c r="K229" i="27" s="1"/>
  <c r="AD58" i="27"/>
  <c r="J231" i="27" s="1"/>
  <c r="AD57" i="27"/>
  <c r="J230" i="27" s="1"/>
  <c r="AD22" i="27"/>
  <c r="AD284" i="27" s="1"/>
  <c r="AD52" i="27"/>
  <c r="K30" i="27"/>
  <c r="I46" i="27"/>
  <c r="AC46" i="27" s="1"/>
  <c r="L38" i="27"/>
  <c r="K40" i="27"/>
  <c r="L57" i="27"/>
  <c r="K58" i="27"/>
  <c r="K57" i="27"/>
  <c r="L51" i="27"/>
  <c r="K34" i="27"/>
  <c r="I41" i="27"/>
  <c r="AC41" i="27" s="1"/>
  <c r="AC291" i="27" s="1"/>
  <c r="H45" i="27"/>
  <c r="AB45" i="27" s="1"/>
  <c r="AB72" i="27" s="1" a="1"/>
  <c r="AB72" i="27" s="1"/>
  <c r="J34" i="27"/>
  <c r="J50" i="27"/>
  <c r="J49" i="27"/>
  <c r="K55" i="27"/>
  <c r="L56" i="27"/>
  <c r="L37" i="27"/>
  <c r="L52" i="27"/>
  <c r="K24" i="27"/>
  <c r="K23" i="27"/>
  <c r="L54" i="27"/>
  <c r="L26" i="27"/>
  <c r="L53" i="27"/>
  <c r="K38" i="27"/>
  <c r="L47" i="27"/>
  <c r="K27" i="27"/>
  <c r="L19" i="27"/>
  <c r="L28" i="27"/>
  <c r="K33" i="27"/>
  <c r="L48" i="27"/>
  <c r="K25" i="27"/>
  <c r="J35" i="27"/>
  <c r="J36" i="27"/>
  <c r="J29" i="27"/>
  <c r="J227" i="27" l="1"/>
  <c r="K199" i="27"/>
  <c r="J198" i="27"/>
  <c r="K387" i="27"/>
  <c r="F311" i="29"/>
  <c r="J201" i="27"/>
  <c r="J378" i="27" s="1"/>
  <c r="F112" i="29"/>
  <c r="F113" i="29" s="1"/>
  <c r="F295" i="29"/>
  <c r="F298" i="29" s="1"/>
  <c r="F193" i="29"/>
  <c r="AE51" i="27"/>
  <c r="K224" i="27" s="1"/>
  <c r="K201" i="27"/>
  <c r="K290" i="27" s="1"/>
  <c r="J195" i="27"/>
  <c r="J372" i="27" s="1"/>
  <c r="AB114" i="27" a="1"/>
  <c r="AB114" i="27" s="1"/>
  <c r="AC7" i="27"/>
  <c r="G308" i="29" s="1"/>
  <c r="AC303" i="27"/>
  <c r="AB70" i="27" a="1"/>
  <c r="AB70" i="27" s="1"/>
  <c r="AB113" i="27" a="1"/>
  <c r="AB113" i="27" s="1"/>
  <c r="AE21" i="27"/>
  <c r="K194" i="27" s="1"/>
  <c r="AB157" i="27" a="1"/>
  <c r="AB157" i="27" s="1"/>
  <c r="K318" i="27"/>
  <c r="K406" i="27"/>
  <c r="J281" i="27"/>
  <c r="J369" i="27"/>
  <c r="J320" i="27"/>
  <c r="J408" i="27"/>
  <c r="G294" i="29"/>
  <c r="G300" i="29" s="1"/>
  <c r="G310" i="29"/>
  <c r="G316" i="29" s="1"/>
  <c r="AD276" i="27"/>
  <c r="AD232" i="27"/>
  <c r="K389" i="27"/>
  <c r="K301" i="27"/>
  <c r="AC6" i="27"/>
  <c r="G292" i="29" s="1"/>
  <c r="AD49" i="27"/>
  <c r="J222" i="27" s="1"/>
  <c r="AE47" i="27"/>
  <c r="J203" i="27"/>
  <c r="AD104" i="27"/>
  <c r="AE58" i="27"/>
  <c r="K231" i="27" s="1"/>
  <c r="K288" i="27"/>
  <c r="K376" i="27"/>
  <c r="AD282" i="27"/>
  <c r="J193" i="27"/>
  <c r="J383" i="27"/>
  <c r="J295" i="27"/>
  <c r="H313" i="29"/>
  <c r="AD36" i="27"/>
  <c r="J209" i="27" s="1"/>
  <c r="AE33" i="27"/>
  <c r="K206" i="27" s="1"/>
  <c r="H297" i="29"/>
  <c r="AD35" i="27"/>
  <c r="J208" i="27" s="1"/>
  <c r="AE40" i="27"/>
  <c r="K213" i="27" s="1"/>
  <c r="AE52" i="27"/>
  <c r="AE48" i="27"/>
  <c r="K221" i="27" s="1"/>
  <c r="AE38" i="27"/>
  <c r="AE290" i="27" s="1"/>
  <c r="AD297" i="27"/>
  <c r="J224" i="27"/>
  <c r="J398" i="27"/>
  <c r="J310" i="27"/>
  <c r="AE27" i="27"/>
  <c r="AE287" i="27" s="1"/>
  <c r="AF26" i="27"/>
  <c r="AF286" i="27" s="1"/>
  <c r="AD50" i="27"/>
  <c r="J223" i="27" s="1"/>
  <c r="AF57" i="27"/>
  <c r="AF38" i="27"/>
  <c r="AF290" i="27" s="1"/>
  <c r="J200" i="27"/>
  <c r="H59" i="27"/>
  <c r="H4" i="27" s="1"/>
  <c r="J374" i="27"/>
  <c r="J286" i="27"/>
  <c r="J226" i="27"/>
  <c r="F67" i="38"/>
  <c r="F68" i="38" s="1"/>
  <c r="F138" i="29" s="1"/>
  <c r="F230" i="29" s="1"/>
  <c r="F232" i="29" s="1"/>
  <c r="F235" i="29" s="1"/>
  <c r="F308" i="29"/>
  <c r="AE55" i="27"/>
  <c r="K228" i="27" s="1"/>
  <c r="AE24" i="27"/>
  <c r="K197" i="27"/>
  <c r="AE20" i="27"/>
  <c r="AE22" i="27"/>
  <c r="AB154" i="27" a="1"/>
  <c r="AB154" i="27" s="1"/>
  <c r="J285" i="27"/>
  <c r="J373" i="27"/>
  <c r="AB115" i="27" a="1"/>
  <c r="AB115" i="27" s="1"/>
  <c r="J404" i="27"/>
  <c r="J316" i="27"/>
  <c r="AE30" i="27"/>
  <c r="K203" i="27" s="1"/>
  <c r="J376" i="27"/>
  <c r="J288" i="27"/>
  <c r="J287" i="27"/>
  <c r="J375" i="27"/>
  <c r="AF28" i="27"/>
  <c r="AF288" i="27" s="1"/>
  <c r="AE23" i="27"/>
  <c r="K196" i="27" s="1"/>
  <c r="AE57" i="27"/>
  <c r="K230" i="27" s="1"/>
  <c r="AE53" i="27"/>
  <c r="AF56" i="27"/>
  <c r="L229" i="27" s="1"/>
  <c r="J319" i="27"/>
  <c r="J407" i="27"/>
  <c r="AD281" i="27"/>
  <c r="AD12" i="27"/>
  <c r="AC59" i="27"/>
  <c r="G183" i="29" s="1"/>
  <c r="AE34" i="27"/>
  <c r="AD29" i="27"/>
  <c r="AD13" i="27" s="1"/>
  <c r="J309" i="27"/>
  <c r="J397" i="27"/>
  <c r="AD34" i="27"/>
  <c r="AE54" i="27"/>
  <c r="AF37" i="27"/>
  <c r="AF289" i="27" s="1"/>
  <c r="AB112" i="27" a="1"/>
  <c r="AB112" i="27" s="1"/>
  <c r="AB60" i="27"/>
  <c r="AB155" i="27" a="1"/>
  <c r="AB155" i="27" s="1"/>
  <c r="AB71" i="27" a="1"/>
  <c r="AB71" i="27" s="1"/>
  <c r="AB156" i="27" a="1"/>
  <c r="AB156" i="27" s="1"/>
  <c r="AB69" i="27" a="1"/>
  <c r="AB69" i="27" s="1"/>
  <c r="AE19" i="27"/>
  <c r="AE25" i="27"/>
  <c r="AE285" i="27" s="1"/>
  <c r="AD298" i="27"/>
  <c r="J225" i="27"/>
  <c r="AD283" i="27"/>
  <c r="J194" i="27"/>
  <c r="L39" i="27"/>
  <c r="M39" i="27"/>
  <c r="L40" i="27"/>
  <c r="M38" i="27"/>
  <c r="M21" i="27"/>
  <c r="N38" i="27"/>
  <c r="L58" i="27"/>
  <c r="M51" i="27"/>
  <c r="K50" i="27"/>
  <c r="I45" i="27"/>
  <c r="AC45" i="27" s="1"/>
  <c r="AC113" i="27" s="1" a="1"/>
  <c r="AC113" i="27" s="1"/>
  <c r="K49" i="27"/>
  <c r="M56" i="27"/>
  <c r="L55" i="27"/>
  <c r="M37" i="27"/>
  <c r="M52" i="27"/>
  <c r="L23" i="27"/>
  <c r="L24" i="27"/>
  <c r="M54" i="27"/>
  <c r="M53" i="27"/>
  <c r="L21" i="27"/>
  <c r="L20" i="27"/>
  <c r="L22" i="27"/>
  <c r="M28" i="27"/>
  <c r="M19" i="27"/>
  <c r="M48" i="27"/>
  <c r="M47" i="27"/>
  <c r="L27" i="27"/>
  <c r="M22" i="27"/>
  <c r="K35" i="27"/>
  <c r="L25" i="27"/>
  <c r="K29" i="27"/>
  <c r="K36" i="27"/>
  <c r="J290" i="27" l="1"/>
  <c r="K378" i="27"/>
  <c r="G105" i="44"/>
  <c r="G106" i="44" s="1"/>
  <c r="G107" i="44" s="1"/>
  <c r="G101" i="44" s="1"/>
  <c r="AE297" i="27"/>
  <c r="J284" i="27"/>
  <c r="K207" i="27"/>
  <c r="K296" i="27" s="1"/>
  <c r="L201" i="27"/>
  <c r="L290" i="27" s="1"/>
  <c r="K211" i="27"/>
  <c r="K300" i="27" s="1"/>
  <c r="L230" i="27"/>
  <c r="L407" i="27" s="1"/>
  <c r="J207" i="27"/>
  <c r="J384" i="27" s="1"/>
  <c r="G67" i="38"/>
  <c r="G68" i="38" s="1"/>
  <c r="G138" i="29" s="1"/>
  <c r="G239" i="29" s="1"/>
  <c r="G241" i="29" s="1"/>
  <c r="AB2" i="27"/>
  <c r="AU2" i="27" s="1"/>
  <c r="AC112" i="27" a="1"/>
  <c r="AC112" i="27" s="1"/>
  <c r="AE283" i="27"/>
  <c r="AF51" i="27"/>
  <c r="AF297" i="27" s="1"/>
  <c r="L199" i="27"/>
  <c r="L288" i="27" s="1"/>
  <c r="AB146" i="27" a="1"/>
  <c r="AB146" i="27" s="1"/>
  <c r="L210" i="27"/>
  <c r="L387" i="27" s="1"/>
  <c r="AF53" i="27"/>
  <c r="AF299" i="27" s="1"/>
  <c r="K198" i="27"/>
  <c r="K287" i="27" s="1"/>
  <c r="J312" i="27"/>
  <c r="J400" i="27"/>
  <c r="I59" i="27"/>
  <c r="I4" i="27" s="1"/>
  <c r="AE49" i="27"/>
  <c r="K222" i="27" s="1"/>
  <c r="J402" i="27"/>
  <c r="J314" i="27"/>
  <c r="K374" i="27"/>
  <c r="K286" i="27"/>
  <c r="AF47" i="27"/>
  <c r="AC114" i="27" a="1"/>
  <c r="AC114" i="27" s="1"/>
  <c r="K373" i="27"/>
  <c r="K285" i="27"/>
  <c r="K317" i="27"/>
  <c r="K405" i="27"/>
  <c r="AC69" i="27" a="1"/>
  <c r="AC69" i="27" s="1"/>
  <c r="AC71" i="27" a="1"/>
  <c r="AC71" i="27" s="1"/>
  <c r="K408" i="27"/>
  <c r="K320" i="27"/>
  <c r="AH38" i="27"/>
  <c r="AH290" i="27" s="1"/>
  <c r="AE282" i="27"/>
  <c r="K193" i="27"/>
  <c r="J399" i="27"/>
  <c r="J311" i="27"/>
  <c r="K390" i="27"/>
  <c r="K302" i="27"/>
  <c r="AE36" i="27"/>
  <c r="K209" i="27" s="1"/>
  <c r="AF40" i="27"/>
  <c r="L213" i="27" s="1"/>
  <c r="K319" i="27"/>
  <c r="K407" i="27"/>
  <c r="AE50" i="27"/>
  <c r="K223" i="27" s="1"/>
  <c r="J297" i="27"/>
  <c r="J385" i="27"/>
  <c r="J298" i="27"/>
  <c r="J386" i="27"/>
  <c r="AC72" i="27" a="1"/>
  <c r="AC72" i="27" s="1"/>
  <c r="K371" i="27"/>
  <c r="K283" i="27"/>
  <c r="AF55" i="27"/>
  <c r="L228" i="27" s="1"/>
  <c r="AF19" i="27"/>
  <c r="J377" i="27"/>
  <c r="J289" i="27"/>
  <c r="L197" i="27"/>
  <c r="AF24" i="27"/>
  <c r="AG28" i="27"/>
  <c r="AG288" i="27" s="1"/>
  <c r="AG39" i="27"/>
  <c r="J202" i="27"/>
  <c r="L211" i="27"/>
  <c r="K200" i="27"/>
  <c r="AF22" i="27"/>
  <c r="AF284" i="27" s="1"/>
  <c r="AE299" i="27"/>
  <c r="K226" i="27"/>
  <c r="K295" i="27"/>
  <c r="K383" i="27"/>
  <c r="AE300" i="27"/>
  <c r="K227" i="27"/>
  <c r="AF20" i="27"/>
  <c r="AF282" i="27" s="1"/>
  <c r="AE29" i="27"/>
  <c r="AE13" i="27" s="1"/>
  <c r="G203" i="29"/>
  <c r="G193" i="29"/>
  <c r="G311" i="29"/>
  <c r="G314" i="29" s="1"/>
  <c r="G295" i="29"/>
  <c r="G298" i="29" s="1"/>
  <c r="G112" i="29"/>
  <c r="F314" i="29"/>
  <c r="F239" i="29"/>
  <c r="K398" i="27"/>
  <c r="K310" i="27"/>
  <c r="AE232" i="27"/>
  <c r="H294" i="29"/>
  <c r="H300" i="29" s="1"/>
  <c r="AE35" i="27"/>
  <c r="K208" i="27" s="1"/>
  <c r="K401" i="27"/>
  <c r="K313" i="27"/>
  <c r="AF52" i="27"/>
  <c r="AG37" i="27"/>
  <c r="AG289" i="27" s="1"/>
  <c r="AF23" i="27"/>
  <c r="L196" i="27" s="1"/>
  <c r="AG56" i="27"/>
  <c r="M229" i="27" s="1"/>
  <c r="J283" i="27"/>
  <c r="J371" i="27"/>
  <c r="AE281" i="27"/>
  <c r="AE12" i="27"/>
  <c r="K192" i="27"/>
  <c r="AB103" i="27" a="1"/>
  <c r="AB103" i="27" s="1"/>
  <c r="AB231" i="27" s="1"/>
  <c r="AC157" i="27" a="1"/>
  <c r="AC157" i="27" s="1"/>
  <c r="AB4" i="27"/>
  <c r="AU4" i="27" s="1"/>
  <c r="AB188" i="27" a="1"/>
  <c r="AB188" i="27" s="1"/>
  <c r="F136" i="29"/>
  <c r="F250" i="29" s="1"/>
  <c r="F252" i="29" s="1"/>
  <c r="F255" i="29" s="1"/>
  <c r="F137" i="29"/>
  <c r="F270" i="29" s="1"/>
  <c r="F272" i="29" s="1"/>
  <c r="F275" i="29" s="1"/>
  <c r="J292" i="27"/>
  <c r="J380" i="27"/>
  <c r="H310" i="29"/>
  <c r="H316" i="29" s="1"/>
  <c r="AE276" i="27"/>
  <c r="AF54" i="27"/>
  <c r="AF21" i="27"/>
  <c r="AF283" i="27" s="1"/>
  <c r="AF39" i="27"/>
  <c r="L212" i="27" s="1"/>
  <c r="AC115" i="27" a="1"/>
  <c r="AC115" i="27" s="1"/>
  <c r="AB61" i="27"/>
  <c r="F296" i="29"/>
  <c r="F312" i="29"/>
  <c r="L406" i="27"/>
  <c r="L318" i="27"/>
  <c r="AC70" i="27" a="1"/>
  <c r="AC70" i="27" s="1"/>
  <c r="K292" i="27"/>
  <c r="K380" i="27"/>
  <c r="AE284" i="27"/>
  <c r="K195" i="27"/>
  <c r="AC156" i="27" a="1"/>
  <c r="AC156" i="27" s="1"/>
  <c r="AC155" i="27" a="1"/>
  <c r="AC155" i="27" s="1"/>
  <c r="J282" i="27"/>
  <c r="J370" i="27"/>
  <c r="AC154" i="27" a="1"/>
  <c r="AC154" i="27" s="1"/>
  <c r="AC60" i="27"/>
  <c r="J313" i="27"/>
  <c r="J401" i="27"/>
  <c r="AF58" i="27"/>
  <c r="L231" i="27" s="1"/>
  <c r="AF25" i="27"/>
  <c r="AF285" i="27" s="1"/>
  <c r="AF27" i="27"/>
  <c r="L200" i="27" s="1"/>
  <c r="AG38" i="27"/>
  <c r="AG290" i="27" s="1"/>
  <c r="AB3" i="27"/>
  <c r="AU3" i="27" s="1"/>
  <c r="AF48" i="27"/>
  <c r="L221" i="27" s="1"/>
  <c r="J315" i="27"/>
  <c r="J403" i="27"/>
  <c r="AE298" i="27"/>
  <c r="K225" i="27"/>
  <c r="I297" i="29"/>
  <c r="I313" i="29"/>
  <c r="AE104" i="27"/>
  <c r="K220" i="27"/>
  <c r="N39" i="27"/>
  <c r="M58" i="27"/>
  <c r="M40" i="27"/>
  <c r="N37" i="27"/>
  <c r="M57" i="27"/>
  <c r="N51" i="27"/>
  <c r="N47" i="27"/>
  <c r="N28" i="27"/>
  <c r="N53" i="27"/>
  <c r="N19" i="27"/>
  <c r="N54" i="27"/>
  <c r="N22" i="27"/>
  <c r="N48" i="27"/>
  <c r="N20" i="27"/>
  <c r="L50" i="27"/>
  <c r="L49" i="27"/>
  <c r="M55" i="27"/>
  <c r="N56" i="27"/>
  <c r="N52" i="27"/>
  <c r="M26" i="27"/>
  <c r="M23" i="27"/>
  <c r="M24" i="27"/>
  <c r="M20" i="27"/>
  <c r="L34" i="27"/>
  <c r="M25" i="27"/>
  <c r="L33" i="27"/>
  <c r="M33" i="27"/>
  <c r="M27" i="27"/>
  <c r="L36" i="27"/>
  <c r="L29" i="27"/>
  <c r="L35" i="27"/>
  <c r="G111" i="44" l="1"/>
  <c r="L376" i="27"/>
  <c r="L319" i="27"/>
  <c r="J296" i="27"/>
  <c r="K388" i="27"/>
  <c r="L378" i="27"/>
  <c r="K384" i="27"/>
  <c r="G137" i="29"/>
  <c r="G270" i="29" s="1"/>
  <c r="G272" i="29" s="1"/>
  <c r="G275" i="29" s="1"/>
  <c r="D19" i="29" s="1"/>
  <c r="G230" i="29"/>
  <c r="G232" i="29" s="1"/>
  <c r="G235" i="29" s="1"/>
  <c r="D18" i="29" s="1"/>
  <c r="G136" i="29"/>
  <c r="G250" i="29" s="1"/>
  <c r="G252" i="29" s="1"/>
  <c r="G255" i="29" s="1"/>
  <c r="D20" i="29" s="1"/>
  <c r="M212" i="27"/>
  <c r="M389" i="27" s="1"/>
  <c r="L224" i="27"/>
  <c r="L313" i="27" s="1"/>
  <c r="M210" i="27"/>
  <c r="M387" i="27" s="1"/>
  <c r="L226" i="27"/>
  <c r="L403" i="27" s="1"/>
  <c r="AC146" i="27" a="1"/>
  <c r="AC146" i="27" s="1"/>
  <c r="AC103" i="27" a="1"/>
  <c r="AC103" i="27" s="1"/>
  <c r="AC231" i="27" s="1"/>
  <c r="AD231" i="27" s="1"/>
  <c r="AE231" i="27" s="1"/>
  <c r="AF231" i="27" s="1"/>
  <c r="AG231" i="27" s="1"/>
  <c r="AH231" i="27" s="1"/>
  <c r="AI231" i="27" s="1"/>
  <c r="AJ231" i="27" s="1"/>
  <c r="AK231" i="27" s="1"/>
  <c r="AL231" i="27" s="1"/>
  <c r="AM231" i="27" s="1"/>
  <c r="AM8" i="27" s="1"/>
  <c r="AC3" i="27"/>
  <c r="AV3" i="27" s="1"/>
  <c r="M201" i="27"/>
  <c r="M378" i="27" s="1"/>
  <c r="L198" i="27"/>
  <c r="L375" i="27" s="1"/>
  <c r="K375" i="27"/>
  <c r="N211" i="27"/>
  <c r="N388" i="27" s="1"/>
  <c r="AG47" i="27"/>
  <c r="L194" i="27"/>
  <c r="L371" i="27" s="1"/>
  <c r="L299" i="27"/>
  <c r="L195" i="27"/>
  <c r="L284" i="27" s="1"/>
  <c r="AG21" i="27"/>
  <c r="AG283" i="27" s="1"/>
  <c r="K297" i="27"/>
  <c r="K385" i="27"/>
  <c r="K311" i="27"/>
  <c r="K399" i="27"/>
  <c r="L408" i="27"/>
  <c r="L320" i="27"/>
  <c r="K312" i="27"/>
  <c r="K400" i="27"/>
  <c r="AH37" i="27"/>
  <c r="AH289" i="27" s="1"/>
  <c r="L377" i="27"/>
  <c r="L289" i="27"/>
  <c r="L300" i="27"/>
  <c r="L388" i="27"/>
  <c r="AF287" i="27"/>
  <c r="AG27" i="27"/>
  <c r="M200" i="27" s="1"/>
  <c r="AG19" i="27"/>
  <c r="AG26" i="27"/>
  <c r="AG286" i="27" s="1"/>
  <c r="AB9" i="27"/>
  <c r="F309" i="29" s="1"/>
  <c r="F315" i="29" s="1"/>
  <c r="F317" i="29" s="1"/>
  <c r="AB8" i="27"/>
  <c r="F293" i="29" s="1"/>
  <c r="F299" i="29" s="1"/>
  <c r="AF12" i="27"/>
  <c r="AF281" i="27"/>
  <c r="L192" i="27"/>
  <c r="AF33" i="27"/>
  <c r="L206" i="27" s="1"/>
  <c r="K281" i="27"/>
  <c r="K369" i="27"/>
  <c r="M406" i="27"/>
  <c r="M318" i="27"/>
  <c r="AG22" i="27"/>
  <c r="L317" i="27"/>
  <c r="L405" i="27"/>
  <c r="K298" i="27"/>
  <c r="K386" i="27"/>
  <c r="AG48" i="27"/>
  <c r="M221" i="27" s="1"/>
  <c r="M211" i="27"/>
  <c r="K315" i="27"/>
  <c r="K403" i="27"/>
  <c r="AC61" i="27"/>
  <c r="G296" i="29"/>
  <c r="G312" i="29"/>
  <c r="AF232" i="27"/>
  <c r="I294" i="29"/>
  <c r="I300" i="29" s="1"/>
  <c r="AG55" i="27"/>
  <c r="M228" i="27" s="1"/>
  <c r="AF298" i="27"/>
  <c r="L225" i="27"/>
  <c r="AF50" i="27"/>
  <c r="L223" i="27" s="1"/>
  <c r="K372" i="27"/>
  <c r="K284" i="27"/>
  <c r="L301" i="27"/>
  <c r="L389" i="27"/>
  <c r="L285" i="27"/>
  <c r="L373" i="27"/>
  <c r="F259" i="29"/>
  <c r="K202" i="27"/>
  <c r="J313" i="29"/>
  <c r="J297" i="29"/>
  <c r="AF104" i="27"/>
  <c r="L220" i="27"/>
  <c r="AH56" i="27"/>
  <c r="N229" i="27" s="1"/>
  <c r="K316" i="27"/>
  <c r="K404" i="27"/>
  <c r="L302" i="27"/>
  <c r="L390" i="27"/>
  <c r="AG33" i="27"/>
  <c r="AF49" i="27"/>
  <c r="L222" i="27" s="1"/>
  <c r="AG57" i="27"/>
  <c r="M230" i="27" s="1"/>
  <c r="F279" i="29"/>
  <c r="AC4" i="27"/>
  <c r="AV4" i="27" s="1"/>
  <c r="AC188" i="27" a="1"/>
  <c r="AC188" i="27" s="1"/>
  <c r="AF300" i="27"/>
  <c r="L227" i="27"/>
  <c r="K397" i="27"/>
  <c r="K309" i="27"/>
  <c r="I310" i="29"/>
  <c r="I316" i="29" s="1"/>
  <c r="AF276" i="27"/>
  <c r="K402" i="27"/>
  <c r="K314" i="27"/>
  <c r="G113" i="44"/>
  <c r="AG58" i="27"/>
  <c r="M231" i="27" s="1"/>
  <c r="G244" i="29"/>
  <c r="J291" i="27"/>
  <c r="J379" i="27"/>
  <c r="AF34" i="27"/>
  <c r="L207" i="27" s="1"/>
  <c r="H105" i="44"/>
  <c r="G113" i="29"/>
  <c r="AG24" i="27"/>
  <c r="M197" i="27"/>
  <c r="AF35" i="27"/>
  <c r="L208" i="27" s="1"/>
  <c r="AG25" i="27"/>
  <c r="AG285" i="27" s="1"/>
  <c r="AH28" i="27"/>
  <c r="AH288" i="27" s="1"/>
  <c r="N201" i="27"/>
  <c r="AG51" i="27"/>
  <c r="F241" i="29"/>
  <c r="AF29" i="27"/>
  <c r="AG40" i="27"/>
  <c r="M213" i="27" s="1"/>
  <c r="AH39" i="27"/>
  <c r="N212" i="27" s="1"/>
  <c r="AG52" i="27"/>
  <c r="AC2" i="27"/>
  <c r="AV2" i="27" s="1"/>
  <c r="AG20" i="27"/>
  <c r="AG282" i="27" s="1"/>
  <c r="L398" i="27"/>
  <c r="L310" i="27"/>
  <c r="AF36" i="27"/>
  <c r="L209" i="27" s="1"/>
  <c r="AG23" i="27"/>
  <c r="M196" i="27" s="1"/>
  <c r="AG53" i="27"/>
  <c r="L193" i="27"/>
  <c r="K377" i="27"/>
  <c r="K289" i="27"/>
  <c r="L286" i="27"/>
  <c r="L374" i="27"/>
  <c r="AG54" i="27"/>
  <c r="K370" i="27"/>
  <c r="K282" i="27"/>
  <c r="N23" i="27"/>
  <c r="N33" i="27"/>
  <c r="AH33" i="27" s="1"/>
  <c r="N206" i="27" s="1"/>
  <c r="O32" i="27"/>
  <c r="N58" i="27"/>
  <c r="O58" i="27"/>
  <c r="O38" i="27"/>
  <c r="O39" i="27"/>
  <c r="O56" i="27"/>
  <c r="O57" i="27"/>
  <c r="AI57" i="27" s="1"/>
  <c r="O230" i="27" s="1"/>
  <c r="N21" i="27"/>
  <c r="O48" i="27"/>
  <c r="N40" i="27"/>
  <c r="N57" i="27"/>
  <c r="O47" i="27"/>
  <c r="O28" i="27"/>
  <c r="O40" i="27"/>
  <c r="N25" i="27"/>
  <c r="O54" i="27"/>
  <c r="N27" i="27"/>
  <c r="O53" i="27"/>
  <c r="O51" i="27"/>
  <c r="M30" i="27"/>
  <c r="O55" i="27"/>
  <c r="O52" i="27"/>
  <c r="O23" i="27"/>
  <c r="M50" i="27"/>
  <c r="M49" i="27"/>
  <c r="N55" i="27"/>
  <c r="N26" i="27"/>
  <c r="N24" i="27"/>
  <c r="M34" i="27"/>
  <c r="L30" i="27"/>
  <c r="M36" i="27"/>
  <c r="M29" i="27"/>
  <c r="M35" i="27"/>
  <c r="M301" i="27" l="1"/>
  <c r="M290" i="27"/>
  <c r="M199" i="27"/>
  <c r="M376" i="27" s="1"/>
  <c r="M299" i="27"/>
  <c r="L401" i="27"/>
  <c r="G279" i="29"/>
  <c r="G281" i="29" s="1"/>
  <c r="G284" i="29" s="1"/>
  <c r="G259" i="29"/>
  <c r="G261" i="29" s="1"/>
  <c r="L315" i="27"/>
  <c r="M206" i="27"/>
  <c r="M295" i="27" s="1"/>
  <c r="K313" i="29"/>
  <c r="L287" i="27"/>
  <c r="AD275" i="27"/>
  <c r="AD9" i="27" s="1"/>
  <c r="H309" i="29" s="1"/>
  <c r="AC9" i="27"/>
  <c r="G309" i="29" s="1"/>
  <c r="G315" i="29" s="1"/>
  <c r="G317" i="29" s="1"/>
  <c r="AC8" i="27"/>
  <c r="G293" i="29" s="1"/>
  <c r="G299" i="29" s="1"/>
  <c r="N300" i="27"/>
  <c r="L283" i="27"/>
  <c r="M194" i="27"/>
  <c r="M283" i="27" s="1"/>
  <c r="M198" i="27"/>
  <c r="M287" i="27" s="1"/>
  <c r="M220" i="27"/>
  <c r="M309" i="27" s="1"/>
  <c r="AH53" i="27"/>
  <c r="N226" i="27" s="1"/>
  <c r="AG104" i="27"/>
  <c r="L372" i="27"/>
  <c r="K297" i="29"/>
  <c r="M193" i="27"/>
  <c r="M370" i="27" s="1"/>
  <c r="L295" i="27"/>
  <c r="L383" i="27"/>
  <c r="L385" i="27"/>
  <c r="L297" i="27"/>
  <c r="L296" i="27"/>
  <c r="L384" i="27"/>
  <c r="AH55" i="27"/>
  <c r="N228" i="27" s="1"/>
  <c r="O196" i="27"/>
  <c r="AI23" i="27"/>
  <c r="AI39" i="27"/>
  <c r="O212" i="27" s="1"/>
  <c r="AI38" i="27"/>
  <c r="AI290" i="27" s="1"/>
  <c r="AG300" i="27"/>
  <c r="M227" i="27"/>
  <c r="N389" i="27"/>
  <c r="N301" i="27"/>
  <c r="H128" i="44"/>
  <c r="M408" i="27"/>
  <c r="M320" i="27"/>
  <c r="L369" i="27"/>
  <c r="L281" i="27"/>
  <c r="AH23" i="27"/>
  <c r="N196" i="27" s="1"/>
  <c r="AH22" i="27"/>
  <c r="L312" i="27"/>
  <c r="L400" i="27"/>
  <c r="AH21" i="27"/>
  <c r="AH283" i="27" s="1"/>
  <c r="M285" i="27"/>
  <c r="M373" i="27"/>
  <c r="M374" i="27"/>
  <c r="M286" i="27"/>
  <c r="AG34" i="27"/>
  <c r="M207" i="27" s="1"/>
  <c r="K291" i="27"/>
  <c r="K379" i="27"/>
  <c r="AG49" i="27"/>
  <c r="M222" i="27" s="1"/>
  <c r="AI55" i="27"/>
  <c r="O228" i="27" s="1"/>
  <c r="O99" i="27"/>
  <c r="AI99" i="27" s="1"/>
  <c r="AI40" i="27"/>
  <c r="O319" i="27"/>
  <c r="O362" i="27" s="1"/>
  <c r="O144" i="27" s="1"/>
  <c r="AI144" i="27" s="1"/>
  <c r="O274" i="27"/>
  <c r="O101" i="27" s="1"/>
  <c r="AI101" i="27" s="1"/>
  <c r="O407" i="27"/>
  <c r="O450" i="27" s="1"/>
  <c r="O186" i="27" s="1"/>
  <c r="AI186" i="27" s="1"/>
  <c r="L386" i="27"/>
  <c r="L298" i="27"/>
  <c r="H106" i="44"/>
  <c r="H111" i="44"/>
  <c r="M319" i="27"/>
  <c r="M407" i="27"/>
  <c r="F261" i="29"/>
  <c r="L314" i="27"/>
  <c r="L402" i="27"/>
  <c r="M300" i="27"/>
  <c r="M388" i="27"/>
  <c r="N199" i="27"/>
  <c r="AH26" i="27"/>
  <c r="AH286" i="27" s="1"/>
  <c r="O72" i="27"/>
  <c r="AI28" i="27"/>
  <c r="AI288" i="27" s="1"/>
  <c r="O201" i="27"/>
  <c r="O157" i="27"/>
  <c r="O115" i="27"/>
  <c r="AH57" i="27"/>
  <c r="N230" i="27" s="1"/>
  <c r="O205" i="27"/>
  <c r="AI32" i="27"/>
  <c r="L202" i="27"/>
  <c r="N378" i="27"/>
  <c r="N290" i="27"/>
  <c r="AH20" i="27"/>
  <c r="AG12" i="27"/>
  <c r="AG281" i="27"/>
  <c r="M192" i="27"/>
  <c r="N210" i="27"/>
  <c r="M302" i="27"/>
  <c r="M390" i="27"/>
  <c r="O102" i="27"/>
  <c r="AI102" i="27" s="1"/>
  <c r="AI58" i="27"/>
  <c r="O231" i="27"/>
  <c r="L282" i="27"/>
  <c r="L370" i="27"/>
  <c r="J310" i="29"/>
  <c r="J316" i="29" s="1"/>
  <c r="AG276" i="27"/>
  <c r="J294" i="29"/>
  <c r="J300" i="29" s="1"/>
  <c r="AG232" i="27"/>
  <c r="AH51" i="27"/>
  <c r="M377" i="27"/>
  <c r="M289" i="27"/>
  <c r="L316" i="27"/>
  <c r="L404" i="27"/>
  <c r="AH19" i="27"/>
  <c r="AG297" i="27"/>
  <c r="M224" i="27"/>
  <c r="AG50" i="27"/>
  <c r="M223" i="27" s="1"/>
  <c r="AH52" i="27"/>
  <c r="G264" i="29"/>
  <c r="AG35" i="27"/>
  <c r="M208" i="27" s="1"/>
  <c r="AG30" i="27"/>
  <c r="AH54" i="27"/>
  <c r="AG29" i="27"/>
  <c r="AG284" i="27"/>
  <c r="M195" i="27"/>
  <c r="N197" i="27"/>
  <c r="AH24" i="27"/>
  <c r="AG298" i="27"/>
  <c r="M225" i="27"/>
  <c r="L311" i="27"/>
  <c r="L399" i="27"/>
  <c r="N406" i="27"/>
  <c r="N318" i="27"/>
  <c r="AH48" i="27"/>
  <c r="N221" i="27" s="1"/>
  <c r="AG287" i="27"/>
  <c r="F319" i="29"/>
  <c r="F244" i="29"/>
  <c r="G136" i="44"/>
  <c r="M405" i="27"/>
  <c r="M317" i="27"/>
  <c r="M310" i="27"/>
  <c r="M398" i="27"/>
  <c r="F301" i="29"/>
  <c r="F303" i="29"/>
  <c r="AH58" i="27"/>
  <c r="N231" i="27" s="1"/>
  <c r="AH25" i="27"/>
  <c r="AH285" i="27" s="1"/>
  <c r="N198" i="27"/>
  <c r="AG36" i="27"/>
  <c r="M209" i="27" s="1"/>
  <c r="N200" i="27"/>
  <c r="AH27" i="27"/>
  <c r="AH287" i="27" s="1"/>
  <c r="AH40" i="27"/>
  <c r="N213" i="27" s="1"/>
  <c r="O229" i="27"/>
  <c r="AI56" i="27"/>
  <c r="AF30" i="27"/>
  <c r="L203" i="27" s="1"/>
  <c r="N295" i="27"/>
  <c r="N383" i="27"/>
  <c r="AG299" i="27"/>
  <c r="M226" i="27"/>
  <c r="AH47" i="27"/>
  <c r="F281" i="29"/>
  <c r="L309" i="27"/>
  <c r="L397" i="27"/>
  <c r="O33" i="27"/>
  <c r="AI33" i="27" s="1"/>
  <c r="O206" i="27" s="1"/>
  <c r="N29" i="27"/>
  <c r="O31" i="27"/>
  <c r="O37" i="27"/>
  <c r="O26" i="27"/>
  <c r="P26" i="27"/>
  <c r="P38" i="27"/>
  <c r="P37" i="27"/>
  <c r="O35" i="27"/>
  <c r="P28" i="27"/>
  <c r="P39" i="27"/>
  <c r="P48" i="27"/>
  <c r="P56" i="27"/>
  <c r="P57" i="27"/>
  <c r="AJ57" i="27" s="1"/>
  <c r="P230" i="27" s="1"/>
  <c r="N34" i="27"/>
  <c r="AH34" i="27" s="1"/>
  <c r="N207" i="27" s="1"/>
  <c r="N30" i="27"/>
  <c r="O27" i="27"/>
  <c r="P53" i="27"/>
  <c r="O25" i="27"/>
  <c r="P51" i="27"/>
  <c r="P31" i="27"/>
  <c r="O19" i="27"/>
  <c r="N50" i="27"/>
  <c r="P35" i="27"/>
  <c r="Q57" i="27"/>
  <c r="P52" i="27"/>
  <c r="O29" i="27"/>
  <c r="P32" i="27"/>
  <c r="P54" i="27"/>
  <c r="O22" i="27"/>
  <c r="O30" i="27"/>
  <c r="N36" i="27"/>
  <c r="O21" i="27"/>
  <c r="P33" i="27"/>
  <c r="O20" i="27"/>
  <c r="P55" i="27"/>
  <c r="Q56" i="27"/>
  <c r="AK56" i="27" s="1"/>
  <c r="Q229" i="27" s="1"/>
  <c r="O34" i="27"/>
  <c r="AI34" i="27" s="1"/>
  <c r="O207" i="27" s="1"/>
  <c r="P23" i="27"/>
  <c r="N49" i="27"/>
  <c r="N35" i="27"/>
  <c r="M288" i="27" l="1"/>
  <c r="M383" i="27"/>
  <c r="AE275" i="27"/>
  <c r="AE9" i="27" s="1"/>
  <c r="I309" i="29" s="1"/>
  <c r="H137" i="44"/>
  <c r="M282" i="27"/>
  <c r="H136" i="44"/>
  <c r="O211" i="27"/>
  <c r="O388" i="27" s="1"/>
  <c r="O431" i="27" s="1"/>
  <c r="O167" i="27" s="1"/>
  <c r="AI167" i="27" s="1"/>
  <c r="M371" i="27"/>
  <c r="G319" i="29"/>
  <c r="H134" i="44" s="1"/>
  <c r="H141" i="44" s="1"/>
  <c r="H138" i="44"/>
  <c r="M375" i="27"/>
  <c r="M397" i="27"/>
  <c r="M203" i="27"/>
  <c r="M292" i="27" s="1"/>
  <c r="AH299" i="27"/>
  <c r="N194" i="27"/>
  <c r="N283" i="27" s="1"/>
  <c r="AI47" i="27"/>
  <c r="M400" i="27"/>
  <c r="M312" i="27"/>
  <c r="M297" i="27"/>
  <c r="M385" i="27"/>
  <c r="N302" i="27"/>
  <c r="N390" i="27"/>
  <c r="M311" i="27"/>
  <c r="M399" i="27"/>
  <c r="M296" i="27"/>
  <c r="M384" i="27"/>
  <c r="AI22" i="27"/>
  <c r="AI284" i="27" s="1"/>
  <c r="AK57" i="27"/>
  <c r="Q230" i="27"/>
  <c r="AJ31" i="27"/>
  <c r="P204" i="27" s="1"/>
  <c r="P75" i="27"/>
  <c r="AJ75" i="27" s="1"/>
  <c r="AJ56" i="27"/>
  <c r="P229" i="27" s="1"/>
  <c r="P100" i="27"/>
  <c r="AJ100" i="27" s="1"/>
  <c r="AJ37" i="27"/>
  <c r="AJ289" i="27" s="1"/>
  <c r="N310" i="27"/>
  <c r="N398" i="27"/>
  <c r="M202" i="27"/>
  <c r="AH297" i="27"/>
  <c r="N224" i="27"/>
  <c r="L379" i="27"/>
  <c r="L291" i="27"/>
  <c r="N376" i="27"/>
  <c r="N288" i="27"/>
  <c r="AH49" i="27"/>
  <c r="N222" i="27" s="1"/>
  <c r="AJ38" i="27"/>
  <c r="AJ290" i="27" s="1"/>
  <c r="O250" i="27"/>
  <c r="O77" i="27" s="1"/>
  <c r="AI77" i="27" s="1"/>
  <c r="O383" i="27"/>
  <c r="O426" i="27" s="1"/>
  <c r="O162" i="27" s="1"/>
  <c r="AI162" i="27" s="1"/>
  <c r="O295" i="27"/>
  <c r="O338" i="27" s="1"/>
  <c r="O120" i="27" s="1"/>
  <c r="AI120" i="27" s="1"/>
  <c r="H132" i="44"/>
  <c r="AH12" i="27"/>
  <c r="AH281" i="27"/>
  <c r="N192" i="27"/>
  <c r="K294" i="29"/>
  <c r="K300" i="29" s="1"/>
  <c r="AH232" i="27"/>
  <c r="AH284" i="27"/>
  <c r="N195" i="27"/>
  <c r="P164" i="27"/>
  <c r="AJ164" i="27" s="1"/>
  <c r="P208" i="27"/>
  <c r="AJ35" i="27"/>
  <c r="P79" i="27"/>
  <c r="AJ79" i="27" s="1"/>
  <c r="AJ39" i="27"/>
  <c r="P212" i="27" s="1"/>
  <c r="N377" i="27"/>
  <c r="N289" i="27"/>
  <c r="N320" i="27"/>
  <c r="N408" i="27"/>
  <c r="AI48" i="27"/>
  <c r="O221" i="27" s="1"/>
  <c r="O300" i="27"/>
  <c r="O343" i="27" s="1"/>
  <c r="O125" i="27" s="1"/>
  <c r="AI125" i="27" s="1"/>
  <c r="M402" i="27"/>
  <c r="M314" i="27"/>
  <c r="O389" i="27"/>
  <c r="O432" i="27" s="1"/>
  <c r="O168" i="27" s="1"/>
  <c r="AI168" i="27" s="1"/>
  <c r="O256" i="27"/>
  <c r="O83" i="27" s="1"/>
  <c r="AI83" i="27" s="1"/>
  <c r="O301" i="27"/>
  <c r="O344" i="27" s="1"/>
  <c r="O126" i="27" s="1"/>
  <c r="AI126" i="27" s="1"/>
  <c r="AJ23" i="27"/>
  <c r="P196" i="27"/>
  <c r="P99" i="27"/>
  <c r="AJ99" i="27" s="1"/>
  <c r="AJ55" i="27"/>
  <c r="P228" i="27" s="1"/>
  <c r="P142" i="27"/>
  <c r="AJ142" i="27" s="1"/>
  <c r="AI30" i="27"/>
  <c r="O203" i="27"/>
  <c r="O74" i="27"/>
  <c r="AI74" i="27" s="1"/>
  <c r="O198" i="27"/>
  <c r="O69" i="27"/>
  <c r="AI25" i="27"/>
  <c r="AI285" i="27" s="1"/>
  <c r="O112" i="27"/>
  <c r="O154" i="27"/>
  <c r="AI31" i="27"/>
  <c r="O204" i="27"/>
  <c r="O75" i="27"/>
  <c r="AI75" i="27" s="1"/>
  <c r="M369" i="27"/>
  <c r="M281" i="27"/>
  <c r="O290" i="27"/>
  <c r="O333" i="27" s="1"/>
  <c r="O378" i="27"/>
  <c r="O421" i="27" s="1"/>
  <c r="O245" i="27"/>
  <c r="F264" i="29"/>
  <c r="G138" i="44"/>
  <c r="AH298" i="27"/>
  <c r="N225" i="27"/>
  <c r="N373" i="27"/>
  <c r="N285" i="27"/>
  <c r="AH36" i="27"/>
  <c r="N209" i="27"/>
  <c r="P72" i="27"/>
  <c r="P157" i="27"/>
  <c r="P201" i="27"/>
  <c r="AJ28" i="27"/>
  <c r="AJ288" i="27" s="1"/>
  <c r="P115" i="27"/>
  <c r="AI51" i="27"/>
  <c r="F327" i="29"/>
  <c r="F329" i="29"/>
  <c r="F328" i="29"/>
  <c r="F343" i="29"/>
  <c r="G128" i="44"/>
  <c r="H130" i="44"/>
  <c r="P70" i="27"/>
  <c r="P199" i="27"/>
  <c r="P113" i="27"/>
  <c r="AJ26" i="27"/>
  <c r="AJ286" i="27" s="1"/>
  <c r="P155" i="27"/>
  <c r="L380" i="27"/>
  <c r="L292" i="27"/>
  <c r="G134" i="44"/>
  <c r="N299" i="27"/>
  <c r="N387" i="27"/>
  <c r="AH30" i="27"/>
  <c r="N203" i="27"/>
  <c r="AI37" i="27"/>
  <c r="AI289" i="27" s="1"/>
  <c r="O320" i="27"/>
  <c r="O363" i="27" s="1"/>
  <c r="O145" i="27" s="1"/>
  <c r="AI145" i="27" s="1"/>
  <c r="O275" i="27"/>
  <c r="O408" i="27"/>
  <c r="O451" i="27" s="1"/>
  <c r="O187" i="27" s="1"/>
  <c r="AI187" i="27" s="1"/>
  <c r="O208" i="27"/>
  <c r="O79" i="27"/>
  <c r="AI79" i="27" s="1"/>
  <c r="O164" i="27"/>
  <c r="AI164" i="27" s="1"/>
  <c r="AI35" i="27"/>
  <c r="G137" i="44"/>
  <c r="F284" i="29"/>
  <c r="N287" i="27"/>
  <c r="N375" i="27"/>
  <c r="AG13" i="27"/>
  <c r="G301" i="29"/>
  <c r="G303" i="29"/>
  <c r="C19" i="29" s="1"/>
  <c r="O373" i="27"/>
  <c r="O416" i="27" s="1"/>
  <c r="O152" i="27" s="1"/>
  <c r="AI152" i="27" s="1"/>
  <c r="O285" i="27"/>
  <c r="O328" i="27" s="1"/>
  <c r="O110" i="27" s="1"/>
  <c r="AI110" i="27" s="1"/>
  <c r="O240" i="27"/>
  <c r="O67" i="27" s="1"/>
  <c r="AI67" i="27" s="1"/>
  <c r="M316" i="27"/>
  <c r="M404" i="27"/>
  <c r="AH300" i="27"/>
  <c r="N227" i="27"/>
  <c r="AH276" i="27"/>
  <c r="K310" i="29"/>
  <c r="K316" i="29" s="1"/>
  <c r="M298" i="27"/>
  <c r="M386" i="27"/>
  <c r="AI29" i="27"/>
  <c r="O202" i="27"/>
  <c r="AI21" i="27"/>
  <c r="AI283" i="27" s="1"/>
  <c r="P319" i="27"/>
  <c r="P362" i="27" s="1"/>
  <c r="P144" i="27" s="1"/>
  <c r="AJ144" i="27" s="1"/>
  <c r="P407" i="27"/>
  <c r="P450" i="27" s="1"/>
  <c r="P186" i="27" s="1"/>
  <c r="AJ186" i="27" s="1"/>
  <c r="P274" i="27"/>
  <c r="P101" i="27" s="1"/>
  <c r="AJ101" i="27" s="1"/>
  <c r="M372" i="27"/>
  <c r="M284" i="27"/>
  <c r="H113" i="44"/>
  <c r="N317" i="27"/>
  <c r="N405" i="27"/>
  <c r="N315" i="27"/>
  <c r="N403" i="27"/>
  <c r="P76" i="27"/>
  <c r="AJ76" i="27" s="1"/>
  <c r="AJ32" i="27"/>
  <c r="P205" i="27"/>
  <c r="P161" i="27"/>
  <c r="AJ161" i="27" s="1"/>
  <c r="AI52" i="27"/>
  <c r="AI53" i="27"/>
  <c r="O249" i="27"/>
  <c r="O76" i="27" s="1"/>
  <c r="AI76" i="27" s="1"/>
  <c r="O294" i="27"/>
  <c r="O337" i="27" s="1"/>
  <c r="O119" i="27" s="1"/>
  <c r="AI119" i="27" s="1"/>
  <c r="O382" i="27"/>
  <c r="O425" i="27" s="1"/>
  <c r="O161" i="27" s="1"/>
  <c r="AI161" i="27" s="1"/>
  <c r="Q318" i="27"/>
  <c r="Q406" i="27"/>
  <c r="N319" i="27"/>
  <c r="N407" i="27"/>
  <c r="O156" i="27"/>
  <c r="AI27" i="27"/>
  <c r="O71" i="27"/>
  <c r="O114" i="27"/>
  <c r="O200" i="27"/>
  <c r="O213" i="27"/>
  <c r="AH50" i="27"/>
  <c r="N223" i="27" s="1"/>
  <c r="O155" i="27"/>
  <c r="AI26" i="27"/>
  <c r="AI286" i="27" s="1"/>
  <c r="O199" i="27"/>
  <c r="O113" i="27"/>
  <c r="O70" i="27"/>
  <c r="AI54" i="27"/>
  <c r="N374" i="27"/>
  <c r="N286" i="27"/>
  <c r="AH282" i="27"/>
  <c r="N193" i="27"/>
  <c r="O405" i="27"/>
  <c r="O448" i="27" s="1"/>
  <c r="O184" i="27" s="1"/>
  <c r="AI184" i="27" s="1"/>
  <c r="O272" i="27"/>
  <c r="O317" i="27"/>
  <c r="O360" i="27" s="1"/>
  <c r="O142" i="27" s="1"/>
  <c r="AI142" i="27" s="1"/>
  <c r="O251" i="27"/>
  <c r="O78" i="27" s="1"/>
  <c r="AI78" i="27" s="1"/>
  <c r="O296" i="27"/>
  <c r="O339" i="27" s="1"/>
  <c r="O121" i="27" s="1"/>
  <c r="AI121" i="27" s="1"/>
  <c r="O384" i="27"/>
  <c r="O427" i="27" s="1"/>
  <c r="O163" i="27" s="1"/>
  <c r="AI163" i="27" s="1"/>
  <c r="AI20" i="27"/>
  <c r="AI282" i="27" s="1"/>
  <c r="AI19" i="27"/>
  <c r="O192" i="27" s="1"/>
  <c r="AH35" i="27"/>
  <c r="N208" i="27"/>
  <c r="N202" i="27"/>
  <c r="AH29" i="27"/>
  <c r="L313" i="29"/>
  <c r="L297" i="29"/>
  <c r="AH104" i="27"/>
  <c r="N220" i="27"/>
  <c r="O318" i="27"/>
  <c r="O361" i="27" s="1"/>
  <c r="O143" i="27" s="1"/>
  <c r="AI143" i="27" s="1"/>
  <c r="O273" i="27"/>
  <c r="O100" i="27" s="1"/>
  <c r="AI100" i="27" s="1"/>
  <c r="O406" i="27"/>
  <c r="O449" i="27" s="1"/>
  <c r="O185" i="27" s="1"/>
  <c r="AI185" i="27" s="1"/>
  <c r="AF13" i="27"/>
  <c r="P206" i="27"/>
  <c r="AJ33" i="27"/>
  <c r="P77" i="27"/>
  <c r="AJ77" i="27" s="1"/>
  <c r="N296" i="27"/>
  <c r="N384" i="27"/>
  <c r="M315" i="27"/>
  <c r="M403" i="27"/>
  <c r="M313" i="27"/>
  <c r="M401" i="27"/>
  <c r="H107" i="44"/>
  <c r="H101" i="44" s="1"/>
  <c r="O49" i="27"/>
  <c r="AI49" i="27" s="1"/>
  <c r="O222" i="27" s="1"/>
  <c r="Q58" i="27"/>
  <c r="P58" i="27"/>
  <c r="P47" i="27"/>
  <c r="Q26" i="27"/>
  <c r="P40" i="27"/>
  <c r="Q37" i="27"/>
  <c r="Q48" i="27"/>
  <c r="Q47" i="27"/>
  <c r="Q39" i="27"/>
  <c r="P22" i="27"/>
  <c r="Q54" i="27"/>
  <c r="P19" i="27"/>
  <c r="Q53" i="27"/>
  <c r="Q52" i="27"/>
  <c r="P20" i="27"/>
  <c r="P34" i="27"/>
  <c r="Q51" i="27"/>
  <c r="P27" i="27"/>
  <c r="Q32" i="27"/>
  <c r="Q55" i="27"/>
  <c r="O50" i="27"/>
  <c r="P25" i="27"/>
  <c r="Q23" i="27"/>
  <c r="P49" i="27"/>
  <c r="Q35" i="27"/>
  <c r="Q31" i="27"/>
  <c r="O36" i="27"/>
  <c r="P29" i="27"/>
  <c r="P21" i="27"/>
  <c r="Q33" i="27"/>
  <c r="P30" i="27"/>
  <c r="AF275" i="27" l="1"/>
  <c r="H143" i="44"/>
  <c r="O255" i="27"/>
  <c r="O82" i="27" s="1"/>
  <c r="AI82" i="27" s="1"/>
  <c r="H142" i="44"/>
  <c r="G344" i="29"/>
  <c r="O210" i="27"/>
  <c r="O299" i="27" s="1"/>
  <c r="O342" i="27" s="1"/>
  <c r="O124" i="27" s="1"/>
  <c r="AI124" i="27" s="1"/>
  <c r="G343" i="29"/>
  <c r="G347" i="29" s="1"/>
  <c r="P211" i="27"/>
  <c r="P388" i="27" s="1"/>
  <c r="P431" i="27" s="1"/>
  <c r="P167" i="27" s="1"/>
  <c r="AJ167" i="27" s="1"/>
  <c r="M380" i="27"/>
  <c r="M297" i="29"/>
  <c r="M313" i="29"/>
  <c r="N371" i="27"/>
  <c r="G345" i="29"/>
  <c r="O195" i="27"/>
  <c r="O284" i="27" s="1"/>
  <c r="O327" i="27" s="1"/>
  <c r="O109" i="27" s="1"/>
  <c r="AI109" i="27" s="1"/>
  <c r="AJ51" i="27"/>
  <c r="P224" i="27" s="1"/>
  <c r="AH13" i="27"/>
  <c r="O220" i="27"/>
  <c r="O397" i="27" s="1"/>
  <c r="O440" i="27" s="1"/>
  <c r="N312" i="27"/>
  <c r="N400" i="27"/>
  <c r="Q102" i="27"/>
  <c r="AK102" i="27" s="1"/>
  <c r="AK58" i="27"/>
  <c r="Q231" i="27" s="1"/>
  <c r="Q145" i="27"/>
  <c r="AK145" i="27" s="1"/>
  <c r="Q187" i="27"/>
  <c r="AK187" i="27" s="1"/>
  <c r="O390" i="27"/>
  <c r="O433" i="27" s="1"/>
  <c r="O169" i="27" s="1"/>
  <c r="AI169" i="27" s="1"/>
  <c r="O257" i="27"/>
  <c r="O84" i="27" s="1"/>
  <c r="AI84" i="27" s="1"/>
  <c r="O302" i="27"/>
  <c r="O345" i="27" s="1"/>
  <c r="O127" i="27" s="1"/>
  <c r="AI127" i="27" s="1"/>
  <c r="M291" i="27"/>
  <c r="M379" i="27"/>
  <c r="Q274" i="27"/>
  <c r="Q101" i="27" s="1"/>
  <c r="AK101" i="27" s="1"/>
  <c r="Q319" i="27"/>
  <c r="Q362" i="27" s="1"/>
  <c r="Q144" i="27" s="1"/>
  <c r="AK144" i="27" s="1"/>
  <c r="Q407" i="27"/>
  <c r="Q450" i="27" s="1"/>
  <c r="Q186" i="27" s="1"/>
  <c r="AK186" i="27" s="1"/>
  <c r="AI298" i="27"/>
  <c r="O225" i="27"/>
  <c r="N298" i="27"/>
  <c r="N386" i="27"/>
  <c r="AJ54" i="27"/>
  <c r="Q113" i="27"/>
  <c r="AK26" i="27"/>
  <c r="AK286" i="27" s="1"/>
  <c r="Q199" i="27"/>
  <c r="Q70" i="27"/>
  <c r="Q155" i="27"/>
  <c r="O369" i="27"/>
  <c r="O412" i="27" s="1"/>
  <c r="O236" i="27"/>
  <c r="O281" i="27"/>
  <c r="O324" i="27" s="1"/>
  <c r="AI287" i="27"/>
  <c r="AI13" i="27"/>
  <c r="L310" i="29"/>
  <c r="M310" i="29" s="1"/>
  <c r="N310" i="29" s="1"/>
  <c r="O310" i="29" s="1"/>
  <c r="P310" i="29" s="1"/>
  <c r="Q310" i="29" s="1"/>
  <c r="R310" i="29" s="1"/>
  <c r="AI276" i="27"/>
  <c r="AJ276" i="27" s="1"/>
  <c r="AK276" i="27" s="1"/>
  <c r="AL276" i="27" s="1"/>
  <c r="AM276" i="27" s="1"/>
  <c r="F331" i="29"/>
  <c r="O380" i="27"/>
  <c r="O423" i="27" s="1"/>
  <c r="O159" i="27" s="1"/>
  <c r="AI159" i="27" s="1"/>
  <c r="O247" i="27"/>
  <c r="O292" i="27"/>
  <c r="O335" i="27" s="1"/>
  <c r="O117" i="27" s="1"/>
  <c r="AI117" i="27" s="1"/>
  <c r="L294" i="29"/>
  <c r="M294" i="29" s="1"/>
  <c r="N294" i="29" s="1"/>
  <c r="O294" i="29" s="1"/>
  <c r="P294" i="29" s="1"/>
  <c r="Q294" i="29" s="1"/>
  <c r="R294" i="29" s="1"/>
  <c r="AI232" i="27"/>
  <c r="AJ232" i="27" s="1"/>
  <c r="AK232" i="27" s="1"/>
  <c r="AL232" i="27" s="1"/>
  <c r="AM232" i="27" s="1"/>
  <c r="P383" i="27"/>
  <c r="P426" i="27" s="1"/>
  <c r="P162" i="27" s="1"/>
  <c r="AJ162" i="27" s="1"/>
  <c r="P295" i="27"/>
  <c r="P338" i="27" s="1"/>
  <c r="P120" i="27" s="1"/>
  <c r="AJ120" i="27" s="1"/>
  <c r="P250" i="27"/>
  <c r="O243" i="27"/>
  <c r="P243" i="27" s="1"/>
  <c r="O288" i="27"/>
  <c r="O331" i="27" s="1"/>
  <c r="O376" i="27"/>
  <c r="O419" i="27" s="1"/>
  <c r="P382" i="27"/>
  <c r="P425" i="27" s="1"/>
  <c r="P249" i="27"/>
  <c r="P294" i="27"/>
  <c r="P337" i="27" s="1"/>
  <c r="P119" i="27" s="1"/>
  <c r="AJ119" i="27" s="1"/>
  <c r="N316" i="27"/>
  <c r="N404" i="27"/>
  <c r="AJ52" i="27"/>
  <c r="C20" i="29" a="1"/>
  <c r="C20" i="29" s="1"/>
  <c r="P389" i="27"/>
  <c r="P432" i="27" s="1"/>
  <c r="P168" i="27" s="1"/>
  <c r="AJ168" i="27" s="1"/>
  <c r="P301" i="27"/>
  <c r="P344" i="27" s="1"/>
  <c r="P126" i="27" s="1"/>
  <c r="AJ126" i="27" s="1"/>
  <c r="P256" i="27"/>
  <c r="P83" i="27" s="1"/>
  <c r="AJ83" i="27" s="1"/>
  <c r="O246" i="27"/>
  <c r="O73" i="27" s="1"/>
  <c r="AI73" i="27" s="1"/>
  <c r="O379" i="27"/>
  <c r="O422" i="27" s="1"/>
  <c r="O158" i="27" s="1"/>
  <c r="AI158" i="27" s="1"/>
  <c r="O291" i="27"/>
  <c r="O334" i="27" s="1"/>
  <c r="O116" i="27" s="1"/>
  <c r="AI116" i="27" s="1"/>
  <c r="AI300" i="27"/>
  <c r="O227" i="27"/>
  <c r="P381" i="27"/>
  <c r="P293" i="27"/>
  <c r="AK23" i="27"/>
  <c r="Q196" i="27"/>
  <c r="N309" i="27"/>
  <c r="N397" i="27"/>
  <c r="G141" i="44"/>
  <c r="N372" i="27"/>
  <c r="N284" i="27"/>
  <c r="AJ29" i="27"/>
  <c r="P202" i="27" s="1"/>
  <c r="P73" i="27"/>
  <c r="AJ73" i="27" s="1"/>
  <c r="O244" i="27"/>
  <c r="O289" i="27"/>
  <c r="O332" i="27" s="1"/>
  <c r="O377" i="27"/>
  <c r="O420" i="27" s="1"/>
  <c r="F332" i="29"/>
  <c r="AK37" i="27"/>
  <c r="AK289" i="27" s="1"/>
  <c r="F333" i="29"/>
  <c r="AI36" i="27"/>
  <c r="O209" i="27"/>
  <c r="AJ22" i="27"/>
  <c r="AJ284" i="27" s="1"/>
  <c r="O311" i="27"/>
  <c r="O354" i="27" s="1"/>
  <c r="O136" i="27" s="1"/>
  <c r="AI136" i="27" s="1"/>
  <c r="O266" i="27"/>
  <c r="O93" i="27" s="1"/>
  <c r="AI93" i="27" s="1"/>
  <c r="O399" i="27"/>
  <c r="O442" i="27" s="1"/>
  <c r="O178" i="27" s="1"/>
  <c r="AI178" i="27" s="1"/>
  <c r="P78" i="27"/>
  <c r="AJ78" i="27" s="1"/>
  <c r="P207" i="27"/>
  <c r="AJ34" i="27"/>
  <c r="Q77" i="27"/>
  <c r="AK77" i="27" s="1"/>
  <c r="AK33" i="27"/>
  <c r="Q206" i="27"/>
  <c r="Q162" i="27"/>
  <c r="AK162" i="27" s="1"/>
  <c r="AI50" i="27"/>
  <c r="O223" i="27" s="1"/>
  <c r="O94" i="27"/>
  <c r="AI94" i="27" s="1"/>
  <c r="N379" i="27"/>
  <c r="N291" i="27"/>
  <c r="AI281" i="27"/>
  <c r="AI12" i="27"/>
  <c r="N282" i="27"/>
  <c r="N370" i="27"/>
  <c r="P288" i="27"/>
  <c r="P376" i="27"/>
  <c r="O293" i="27"/>
  <c r="O336" i="27" s="1"/>
  <c r="O118" i="27" s="1"/>
  <c r="AI118" i="27" s="1"/>
  <c r="O381" i="27"/>
  <c r="O424" i="27" s="1"/>
  <c r="O160" i="27" s="1"/>
  <c r="AI160" i="27" s="1"/>
  <c r="O248" i="27"/>
  <c r="P248" i="27" s="1"/>
  <c r="N369" i="27"/>
  <c r="N281" i="27"/>
  <c r="P210" i="27"/>
  <c r="N385" i="27"/>
  <c r="N297" i="27"/>
  <c r="P245" i="27"/>
  <c r="P378" i="27"/>
  <c r="P421" i="27" s="1"/>
  <c r="P290" i="27"/>
  <c r="P333" i="27" s="1"/>
  <c r="AK39" i="27"/>
  <c r="Q212" i="27" s="1"/>
  <c r="AJ21" i="27"/>
  <c r="AJ283" i="27" s="1"/>
  <c r="Q205" i="27"/>
  <c r="Q161" i="27"/>
  <c r="AK161" i="27" s="1"/>
  <c r="AK32" i="27"/>
  <c r="Q76" i="27"/>
  <c r="AK76" i="27" s="1"/>
  <c r="Q119" i="27"/>
  <c r="AK119" i="27" s="1"/>
  <c r="O193" i="27"/>
  <c r="AF9" i="27"/>
  <c r="J309" i="29" s="1"/>
  <c r="AG275" i="27"/>
  <c r="O194" i="27"/>
  <c r="N292" i="27"/>
  <c r="N380" i="27"/>
  <c r="N402" i="27"/>
  <c r="N314" i="27"/>
  <c r="P317" i="27"/>
  <c r="P360" i="27" s="1"/>
  <c r="P272" i="27"/>
  <c r="P405" i="27"/>
  <c r="P448" i="27" s="1"/>
  <c r="P184" i="27" s="1"/>
  <c r="AJ184" i="27" s="1"/>
  <c r="AJ40" i="27"/>
  <c r="P213" i="27" s="1"/>
  <c r="P200" i="27"/>
  <c r="P71" i="27"/>
  <c r="P114" i="27"/>
  <c r="P156" i="27"/>
  <c r="AJ27" i="27"/>
  <c r="F347" i="29"/>
  <c r="Q79" i="27"/>
  <c r="AK79" i="27" s="1"/>
  <c r="Q164" i="27"/>
  <c r="AK164" i="27" s="1"/>
  <c r="Q122" i="27"/>
  <c r="AK122" i="27" s="1"/>
  <c r="Q208" i="27"/>
  <c r="AK35" i="27"/>
  <c r="AJ20" i="27"/>
  <c r="AJ282" i="27" s="1"/>
  <c r="AJ19" i="27"/>
  <c r="P192" i="27" s="1"/>
  <c r="P102" i="27"/>
  <c r="AJ102" i="27" s="1"/>
  <c r="AJ58" i="27"/>
  <c r="P231" i="27" s="1"/>
  <c r="N401" i="27"/>
  <c r="N313" i="27"/>
  <c r="G132" i="44"/>
  <c r="F345" i="29"/>
  <c r="P385" i="27"/>
  <c r="P297" i="27"/>
  <c r="AK31" i="27"/>
  <c r="Q118" i="27"/>
  <c r="AK118" i="27" s="1"/>
  <c r="Q204" i="27"/>
  <c r="Q75" i="27"/>
  <c r="AK75" i="27" s="1"/>
  <c r="P159" i="27"/>
  <c r="AJ159" i="27" s="1"/>
  <c r="P74" i="27"/>
  <c r="AJ74" i="27" s="1"/>
  <c r="P117" i="27"/>
  <c r="AJ117" i="27" s="1"/>
  <c r="AJ30" i="27"/>
  <c r="P203" i="27"/>
  <c r="N311" i="27"/>
  <c r="N399" i="27"/>
  <c r="AI299" i="27"/>
  <c r="O226" i="27"/>
  <c r="C18" i="29"/>
  <c r="G327" i="29"/>
  <c r="G328" i="29"/>
  <c r="G332" i="29" s="1"/>
  <c r="G329" i="29"/>
  <c r="O385" i="27"/>
  <c r="O428" i="27" s="1"/>
  <c r="O297" i="27"/>
  <c r="O340" i="27" s="1"/>
  <c r="O122" i="27" s="1"/>
  <c r="AI122" i="27" s="1"/>
  <c r="O252" i="27"/>
  <c r="P252" i="27" s="1"/>
  <c r="O375" i="27"/>
  <c r="O418" i="27" s="1"/>
  <c r="O242" i="27"/>
  <c r="O287" i="27"/>
  <c r="O330" i="27" s="1"/>
  <c r="P198" i="27"/>
  <c r="P112" i="27"/>
  <c r="P154" i="27"/>
  <c r="AJ25" i="27"/>
  <c r="AJ285" i="27" s="1"/>
  <c r="P69" i="27"/>
  <c r="AJ49" i="27"/>
  <c r="P222" i="27" s="1"/>
  <c r="P93" i="27"/>
  <c r="AJ93" i="27" s="1"/>
  <c r="Q228" i="27"/>
  <c r="Q99" i="27"/>
  <c r="AK99" i="27" s="1"/>
  <c r="Q142" i="27"/>
  <c r="AK142" i="27" s="1"/>
  <c r="Q184" i="27"/>
  <c r="AK184" i="27" s="1"/>
  <c r="AK55" i="27"/>
  <c r="AJ47" i="27"/>
  <c r="P220" i="27" s="1"/>
  <c r="AJ53" i="27"/>
  <c r="G130" i="44"/>
  <c r="F344" i="29"/>
  <c r="AI297" i="27"/>
  <c r="O224" i="27"/>
  <c r="AJ48" i="27"/>
  <c r="P221" i="27" s="1"/>
  <c r="P240" i="27"/>
  <c r="P67" i="27" s="1"/>
  <c r="AJ67" i="27" s="1"/>
  <c r="P285" i="27"/>
  <c r="P328" i="27" s="1"/>
  <c r="P110" i="27" s="1"/>
  <c r="AJ110" i="27" s="1"/>
  <c r="P373" i="27"/>
  <c r="P416" i="27" s="1"/>
  <c r="P152" i="27" s="1"/>
  <c r="AJ152" i="27" s="1"/>
  <c r="O265" i="27"/>
  <c r="O92" i="27" s="1"/>
  <c r="AI92" i="27" s="1"/>
  <c r="O310" i="27"/>
  <c r="O353" i="27" s="1"/>
  <c r="O135" i="27" s="1"/>
  <c r="AI135" i="27" s="1"/>
  <c r="O398" i="27"/>
  <c r="O441" i="27" s="1"/>
  <c r="O177" i="27" s="1"/>
  <c r="AI177" i="27" s="1"/>
  <c r="P318" i="27"/>
  <c r="P361" i="27" s="1"/>
  <c r="P143" i="27" s="1"/>
  <c r="AJ143" i="27" s="1"/>
  <c r="P406" i="27"/>
  <c r="P449" i="27" s="1"/>
  <c r="P185" i="27" s="1"/>
  <c r="AJ185" i="27" s="1"/>
  <c r="P273" i="27"/>
  <c r="Q273" i="27" s="1"/>
  <c r="Q100" i="27" s="1"/>
  <c r="AK100" i="27" s="1"/>
  <c r="R38" i="27"/>
  <c r="Q28" i="27"/>
  <c r="Q40" i="27"/>
  <c r="Q38" i="27"/>
  <c r="R37" i="27"/>
  <c r="R57" i="27"/>
  <c r="R56" i="27"/>
  <c r="R58" i="27"/>
  <c r="R47" i="27"/>
  <c r="Q27" i="27"/>
  <c r="Q19" i="27"/>
  <c r="Q22" i="27"/>
  <c r="Q21" i="27"/>
  <c r="R54" i="27"/>
  <c r="R52" i="27"/>
  <c r="Q20" i="27"/>
  <c r="R53" i="27"/>
  <c r="R33" i="27"/>
  <c r="S56" i="27"/>
  <c r="Q34" i="27"/>
  <c r="Q30" i="27"/>
  <c r="Q25" i="27"/>
  <c r="P50" i="27"/>
  <c r="S57" i="27"/>
  <c r="R35" i="27"/>
  <c r="Q49" i="27"/>
  <c r="P36" i="27"/>
  <c r="R51" i="27"/>
  <c r="R40" i="27"/>
  <c r="R31" i="27"/>
  <c r="S58" i="27"/>
  <c r="R23" i="27"/>
  <c r="Q29" i="27"/>
  <c r="R55" i="27"/>
  <c r="R32" i="27"/>
  <c r="P255" i="27" l="1"/>
  <c r="P82" i="27" s="1"/>
  <c r="AJ82" i="27" s="1"/>
  <c r="P300" i="27"/>
  <c r="P343" i="27" s="1"/>
  <c r="P125" i="27" s="1"/>
  <c r="AJ125" i="27" s="1"/>
  <c r="O387" i="27"/>
  <c r="O430" i="27" s="1"/>
  <c r="O166" i="27" s="1"/>
  <c r="AI166" i="27" s="1"/>
  <c r="O254" i="27"/>
  <c r="O81" i="27" s="1"/>
  <c r="AI81" i="27" s="1"/>
  <c r="G349" i="29"/>
  <c r="O264" i="27"/>
  <c r="O91" i="27" s="1"/>
  <c r="AI91" i="27" s="1"/>
  <c r="AI104" i="27" s="1"/>
  <c r="P193" i="27"/>
  <c r="P282" i="27" s="1"/>
  <c r="O372" i="27"/>
  <c r="O415" i="27" s="1"/>
  <c r="O151" i="27" s="1"/>
  <c r="AI151" i="27" s="1"/>
  <c r="O239" i="27"/>
  <c r="O66" i="27" s="1"/>
  <c r="AI66" i="27" s="1"/>
  <c r="P195" i="27"/>
  <c r="P372" i="27" s="1"/>
  <c r="O309" i="27"/>
  <c r="O352" i="27" s="1"/>
  <c r="O134" i="27" s="1"/>
  <c r="AI134" i="27" s="1"/>
  <c r="AJ297" i="27"/>
  <c r="AK52" i="27"/>
  <c r="AK298" i="27" s="1"/>
  <c r="AK51" i="27"/>
  <c r="AK297" i="27" s="1"/>
  <c r="P340" i="27"/>
  <c r="P122" i="27" s="1"/>
  <c r="AJ122" i="27" s="1"/>
  <c r="Q449" i="27"/>
  <c r="Q185" i="27" s="1"/>
  <c r="AK185" i="27" s="1"/>
  <c r="P331" i="27"/>
  <c r="L316" i="29"/>
  <c r="AK53" i="27"/>
  <c r="AK299" i="27" s="1"/>
  <c r="Q210" i="27"/>
  <c r="Q387" i="27" s="1"/>
  <c r="P281" i="27"/>
  <c r="P324" i="27" s="1"/>
  <c r="P369" i="27"/>
  <c r="P412" i="27" s="1"/>
  <c r="Q93" i="27"/>
  <c r="AK93" i="27" s="1"/>
  <c r="Q178" i="27"/>
  <c r="AK178" i="27" s="1"/>
  <c r="AK49" i="27"/>
  <c r="Q136" i="27"/>
  <c r="AK136" i="27" s="1"/>
  <c r="Q222" i="27"/>
  <c r="AL37" i="27"/>
  <c r="AL289" i="27" s="1"/>
  <c r="P419" i="27"/>
  <c r="G142" i="44"/>
  <c r="P223" i="27"/>
  <c r="AJ50" i="27"/>
  <c r="P94" i="27"/>
  <c r="AJ94" i="27" s="1"/>
  <c r="P137" i="27"/>
  <c r="AJ137" i="27" s="1"/>
  <c r="P179" i="27"/>
  <c r="AJ179" i="27" s="1"/>
  <c r="Q288" i="27"/>
  <c r="Q376" i="27"/>
  <c r="Q243" i="27"/>
  <c r="Q114" i="27"/>
  <c r="AK27" i="27"/>
  <c r="Q156" i="27"/>
  <c r="Q200" i="27"/>
  <c r="Q71" i="27"/>
  <c r="P397" i="27"/>
  <c r="P440" i="27" s="1"/>
  <c r="P309" i="27"/>
  <c r="AK47" i="27"/>
  <c r="N297" i="29"/>
  <c r="N300" i="29" s="1"/>
  <c r="N313" i="29"/>
  <c r="N316" i="29" s="1"/>
  <c r="Q301" i="27"/>
  <c r="Q344" i="27" s="1"/>
  <c r="Q126" i="27" s="1"/>
  <c r="AK126" i="27" s="1"/>
  <c r="Q389" i="27"/>
  <c r="Q432" i="27" s="1"/>
  <c r="Q168" i="27" s="1"/>
  <c r="AK168" i="27" s="1"/>
  <c r="Q256" i="27"/>
  <c r="Q83" i="27" s="1"/>
  <c r="AK83" i="27" s="1"/>
  <c r="G145" i="44"/>
  <c r="H145" i="44"/>
  <c r="S310" i="29"/>
  <c r="R316" i="29"/>
  <c r="O315" i="27"/>
  <c r="O358" i="27" s="1"/>
  <c r="O140" i="27" s="1"/>
  <c r="AI140" i="27" s="1"/>
  <c r="O403" i="27"/>
  <c r="O446" i="27" s="1"/>
  <c r="O182" i="27" s="1"/>
  <c r="AI182" i="27" s="1"/>
  <c r="O270" i="27"/>
  <c r="O97" i="27" s="1"/>
  <c r="AI97" i="27" s="1"/>
  <c r="P387" i="27"/>
  <c r="P299" i="27"/>
  <c r="P342" i="27" s="1"/>
  <c r="P124" i="27" s="1"/>
  <c r="AJ124" i="27" s="1"/>
  <c r="P313" i="27"/>
  <c r="P401" i="27"/>
  <c r="Q69" i="27"/>
  <c r="Q154" i="27"/>
  <c r="Q198" i="27"/>
  <c r="Q112" i="27"/>
  <c r="AK25" i="27"/>
  <c r="AK285" i="27" s="1"/>
  <c r="S100" i="27"/>
  <c r="AM100" i="27" s="1"/>
  <c r="AM56" i="27"/>
  <c r="S185" i="27"/>
  <c r="AM185" i="27" s="1"/>
  <c r="S143" i="27"/>
  <c r="AM143" i="27" s="1"/>
  <c r="S229" i="27"/>
  <c r="R120" i="27"/>
  <c r="AL120" i="27" s="1"/>
  <c r="R77" i="27"/>
  <c r="AL77" i="27" s="1"/>
  <c r="AL33" i="27"/>
  <c r="R162" i="27"/>
  <c r="AL162" i="27" s="1"/>
  <c r="R206" i="27"/>
  <c r="AK21" i="27"/>
  <c r="AK283" i="27" s="1"/>
  <c r="P428" i="27"/>
  <c r="M300" i="29"/>
  <c r="M316" i="29"/>
  <c r="P291" i="27"/>
  <c r="P334" i="27" s="1"/>
  <c r="P116" i="27" s="1"/>
  <c r="AJ116" i="27" s="1"/>
  <c r="P246" i="27"/>
  <c r="P379" i="27"/>
  <c r="P422" i="27" s="1"/>
  <c r="P158" i="27" s="1"/>
  <c r="AJ158" i="27" s="1"/>
  <c r="Q373" i="27"/>
  <c r="Q416" i="27" s="1"/>
  <c r="Q152" i="27" s="1"/>
  <c r="AK152" i="27" s="1"/>
  <c r="Q285" i="27"/>
  <c r="Q328" i="27" s="1"/>
  <c r="Q110" i="27" s="1"/>
  <c r="AK110" i="27" s="1"/>
  <c r="Q240" i="27"/>
  <c r="Q67" i="27" s="1"/>
  <c r="AK67" i="27" s="1"/>
  <c r="Q361" i="27"/>
  <c r="Q143" i="27" s="1"/>
  <c r="AK143" i="27" s="1"/>
  <c r="AJ299" i="27"/>
  <c r="P226" i="27"/>
  <c r="AL32" i="27"/>
  <c r="R161" i="27"/>
  <c r="AL161" i="27" s="1"/>
  <c r="R205" i="27"/>
  <c r="R119" i="27"/>
  <c r="AL119" i="27" s="1"/>
  <c r="R76" i="27"/>
  <c r="AL76" i="27" s="1"/>
  <c r="AJ300" i="27"/>
  <c r="P227" i="27"/>
  <c r="AK22" i="27"/>
  <c r="AK284" i="27" s="1"/>
  <c r="O313" i="27"/>
  <c r="O356" i="27" s="1"/>
  <c r="O138" i="27" s="1"/>
  <c r="AI138" i="27" s="1"/>
  <c r="O401" i="27"/>
  <c r="O444" i="27" s="1"/>
  <c r="O180" i="27" s="1"/>
  <c r="AI180" i="27" s="1"/>
  <c r="O268" i="27"/>
  <c r="O95" i="27" s="1"/>
  <c r="AI95" i="27" s="1"/>
  <c r="P320" i="27"/>
  <c r="P363" i="27" s="1"/>
  <c r="P145" i="27" s="1"/>
  <c r="AJ145" i="27" s="1"/>
  <c r="P275" i="27"/>
  <c r="Q275" i="27" s="1"/>
  <c r="P408" i="27"/>
  <c r="P451" i="27" s="1"/>
  <c r="P187" i="27" s="1"/>
  <c r="AJ187" i="27" s="1"/>
  <c r="P289" i="27"/>
  <c r="P332" i="27" s="1"/>
  <c r="P377" i="27"/>
  <c r="P420" i="27" s="1"/>
  <c r="P244" i="27"/>
  <c r="O267" i="27"/>
  <c r="O312" i="27"/>
  <c r="O355" i="27" s="1"/>
  <c r="O137" i="27" s="1"/>
  <c r="AI137" i="27" s="1"/>
  <c r="O400" i="27"/>
  <c r="O443" i="27" s="1"/>
  <c r="O179" i="27" s="1"/>
  <c r="AI179" i="27" s="1"/>
  <c r="O314" i="27"/>
  <c r="O357" i="27" s="1"/>
  <c r="O139" i="27" s="1"/>
  <c r="AI139" i="27" s="1"/>
  <c r="O269" i="27"/>
  <c r="O96" i="27" s="1"/>
  <c r="AI96" i="27" s="1"/>
  <c r="O402" i="27"/>
  <c r="O445" i="27" s="1"/>
  <c r="O181" i="27" s="1"/>
  <c r="AI181" i="27" s="1"/>
  <c r="AJ281" i="27"/>
  <c r="AJ12" i="27"/>
  <c r="AJ13" i="27"/>
  <c r="AJ287" i="27"/>
  <c r="P398" i="27"/>
  <c r="P441" i="27" s="1"/>
  <c r="P177" i="27" s="1"/>
  <c r="AJ177" i="27" s="1"/>
  <c r="P310" i="27"/>
  <c r="P353" i="27" s="1"/>
  <c r="P135" i="27" s="1"/>
  <c r="AJ135" i="27" s="1"/>
  <c r="P265" i="27"/>
  <c r="P92" i="27" s="1"/>
  <c r="AJ92" i="27" s="1"/>
  <c r="P287" i="27"/>
  <c r="P330" i="27" s="1"/>
  <c r="P375" i="27"/>
  <c r="P418" i="27" s="1"/>
  <c r="P242" i="27"/>
  <c r="S294" i="29"/>
  <c r="R300" i="29"/>
  <c r="AL56" i="27"/>
  <c r="R229" i="27"/>
  <c r="Q272" i="27"/>
  <c r="Q317" i="27"/>
  <c r="Q360" i="27" s="1"/>
  <c r="Q405" i="27"/>
  <c r="Q448" i="27" s="1"/>
  <c r="P292" i="27"/>
  <c r="P335" i="27" s="1"/>
  <c r="P380" i="27"/>
  <c r="P423" i="27" s="1"/>
  <c r="P247" i="27"/>
  <c r="F349" i="29"/>
  <c r="Q297" i="27"/>
  <c r="Q252" i="27"/>
  <c r="Q385" i="27"/>
  <c r="Q382" i="27"/>
  <c r="Q425" i="27" s="1"/>
  <c r="Q249" i="27"/>
  <c r="Q294" i="27"/>
  <c r="Q337" i="27" s="1"/>
  <c r="G333" i="29"/>
  <c r="O176" i="27"/>
  <c r="AI176" i="27" s="1"/>
  <c r="P336" i="27"/>
  <c r="P118" i="27" s="1"/>
  <c r="AJ118" i="27" s="1"/>
  <c r="AJ298" i="27"/>
  <c r="P225" i="27"/>
  <c r="O106" i="27"/>
  <c r="S102" i="27"/>
  <c r="AM102" i="27" s="1"/>
  <c r="AM58" i="27"/>
  <c r="S145" i="27"/>
  <c r="AM145" i="27" s="1"/>
  <c r="S187" i="27"/>
  <c r="AM187" i="27" s="1"/>
  <c r="S231" i="27"/>
  <c r="AK38" i="27"/>
  <c r="AK290" i="27" s="1"/>
  <c r="P296" i="27"/>
  <c r="P339" i="27" s="1"/>
  <c r="P121" i="27" s="1"/>
  <c r="AJ121" i="27" s="1"/>
  <c r="P251" i="27"/>
  <c r="P384" i="27"/>
  <c r="P427" i="27" s="1"/>
  <c r="P163" i="27" s="1"/>
  <c r="AJ163" i="27" s="1"/>
  <c r="AK48" i="27"/>
  <c r="Q221" i="27" s="1"/>
  <c r="P80" i="27"/>
  <c r="AJ80" i="27" s="1"/>
  <c r="AJ36" i="27"/>
  <c r="P209" i="27"/>
  <c r="R102" i="27"/>
  <c r="AL102" i="27" s="1"/>
  <c r="AL58" i="27"/>
  <c r="R187" i="27"/>
  <c r="AL187" i="27" s="1"/>
  <c r="R145" i="27"/>
  <c r="AL145" i="27" s="1"/>
  <c r="R231" i="27"/>
  <c r="G143" i="44"/>
  <c r="P302" i="27"/>
  <c r="P345" i="27" s="1"/>
  <c r="P127" i="27" s="1"/>
  <c r="AJ127" i="27" s="1"/>
  <c r="P390" i="27"/>
  <c r="P433" i="27" s="1"/>
  <c r="P169" i="27" s="1"/>
  <c r="AJ169" i="27" s="1"/>
  <c r="P257" i="27"/>
  <c r="P84" i="27" s="1"/>
  <c r="AJ84" i="27" s="1"/>
  <c r="Q295" i="27"/>
  <c r="Q338" i="27" s="1"/>
  <c r="Q120" i="27" s="1"/>
  <c r="AK120" i="27" s="1"/>
  <c r="Q250" i="27"/>
  <c r="Q383" i="27"/>
  <c r="Q426" i="27" s="1"/>
  <c r="P424" i="27"/>
  <c r="P160" i="27" s="1"/>
  <c r="AJ160" i="27" s="1"/>
  <c r="AK54" i="27"/>
  <c r="G331" i="29"/>
  <c r="P236" i="27"/>
  <c r="O63" i="27"/>
  <c r="Q78" i="27"/>
  <c r="AK78" i="27" s="1"/>
  <c r="AK34" i="27"/>
  <c r="Q207" i="27" s="1"/>
  <c r="AG9" i="27"/>
  <c r="K309" i="29" s="1"/>
  <c r="AH275" i="27"/>
  <c r="O271" i="27"/>
  <c r="O98" i="27" s="1"/>
  <c r="AI98" i="27" s="1"/>
  <c r="O404" i="27"/>
  <c r="O447" i="27" s="1"/>
  <c r="O183" i="27" s="1"/>
  <c r="AI183" i="27" s="1"/>
  <c r="O316" i="27"/>
  <c r="O359" i="27" s="1"/>
  <c r="O141" i="27" s="1"/>
  <c r="AI141" i="27" s="1"/>
  <c r="Q202" i="27"/>
  <c r="AK29" i="27"/>
  <c r="Q158" i="27"/>
  <c r="AK158" i="27" s="1"/>
  <c r="Q73" i="27"/>
  <c r="AK73" i="27" s="1"/>
  <c r="Q293" i="27"/>
  <c r="Q248" i="27"/>
  <c r="Q381" i="27"/>
  <c r="O237" i="27"/>
  <c r="O64" i="27" s="1"/>
  <c r="AI64" i="27" s="1"/>
  <c r="O370" i="27"/>
  <c r="O413" i="27" s="1"/>
  <c r="O149" i="27" s="1"/>
  <c r="AI149" i="27" s="1"/>
  <c r="O282" i="27"/>
  <c r="O325" i="27" s="1"/>
  <c r="O107" i="27" s="1"/>
  <c r="AI107" i="27" s="1"/>
  <c r="Q408" i="27"/>
  <c r="Q320" i="27"/>
  <c r="AK20" i="27"/>
  <c r="AK282" i="27" s="1"/>
  <c r="Q201" i="27"/>
  <c r="Q72" i="27"/>
  <c r="Q115" i="27"/>
  <c r="Q157" i="27"/>
  <c r="AK28" i="27"/>
  <c r="AK288" i="27" s="1"/>
  <c r="R122" i="27"/>
  <c r="AL122" i="27" s="1"/>
  <c r="AL35" i="27"/>
  <c r="R164" i="27"/>
  <c r="AL164" i="27" s="1"/>
  <c r="R79" i="27"/>
  <c r="AL79" i="27" s="1"/>
  <c r="R208" i="27"/>
  <c r="AL38" i="27"/>
  <c r="AL290" i="27" s="1"/>
  <c r="O386" i="27"/>
  <c r="O429" i="27" s="1"/>
  <c r="O165" i="27" s="1"/>
  <c r="AI165" i="27" s="1"/>
  <c r="O253" i="27"/>
  <c r="O80" i="27" s="1"/>
  <c r="AI80" i="27" s="1"/>
  <c r="O298" i="27"/>
  <c r="O341" i="27" s="1"/>
  <c r="O123" i="27" s="1"/>
  <c r="AI123" i="27" s="1"/>
  <c r="AL55" i="27"/>
  <c r="R228" i="27"/>
  <c r="R184" i="27"/>
  <c r="AL184" i="27" s="1"/>
  <c r="R99" i="27"/>
  <c r="AL99" i="27" s="1"/>
  <c r="R142" i="27"/>
  <c r="AL142" i="27" s="1"/>
  <c r="R75" i="27"/>
  <c r="AL75" i="27" s="1"/>
  <c r="R118" i="27"/>
  <c r="AL118" i="27" s="1"/>
  <c r="AL31" i="27"/>
  <c r="R204" i="27"/>
  <c r="R213" i="27"/>
  <c r="R127" i="27"/>
  <c r="AL127" i="27" s="1"/>
  <c r="R84" i="27"/>
  <c r="AL84" i="27" s="1"/>
  <c r="AL40" i="27"/>
  <c r="R169" i="27"/>
  <c r="AL169" i="27" s="1"/>
  <c r="AK40" i="27"/>
  <c r="Q213" i="27" s="1"/>
  <c r="Q74" i="27"/>
  <c r="AK74" i="27" s="1"/>
  <c r="Q159" i="27"/>
  <c r="AK159" i="27" s="1"/>
  <c r="Q117" i="27"/>
  <c r="AK117" i="27" s="1"/>
  <c r="AK30" i="27"/>
  <c r="Q203" i="27" s="1"/>
  <c r="R196" i="27"/>
  <c r="AL23" i="27"/>
  <c r="S230" i="27"/>
  <c r="S186" i="27"/>
  <c r="AM186" i="27" s="1"/>
  <c r="S101" i="27"/>
  <c r="AM101" i="27" s="1"/>
  <c r="S144" i="27"/>
  <c r="AM144" i="27" s="1"/>
  <c r="AM57" i="27"/>
  <c r="AK19" i="27"/>
  <c r="Q192" i="27" s="1"/>
  <c r="R230" i="27"/>
  <c r="AL57" i="27"/>
  <c r="F348" i="29"/>
  <c r="G348" i="29"/>
  <c r="P399" i="27"/>
  <c r="P442" i="27" s="1"/>
  <c r="P178" i="27" s="1"/>
  <c r="AJ178" i="27" s="1"/>
  <c r="P266" i="27"/>
  <c r="P311" i="27"/>
  <c r="P354" i="27" s="1"/>
  <c r="P136" i="27" s="1"/>
  <c r="AJ136" i="27" s="1"/>
  <c r="O238" i="27"/>
  <c r="O65" i="27" s="1"/>
  <c r="AI65" i="27" s="1"/>
  <c r="O283" i="27"/>
  <c r="O326" i="27" s="1"/>
  <c r="O108" i="27" s="1"/>
  <c r="AI108" i="27" s="1"/>
  <c r="O371" i="27"/>
  <c r="O414" i="27" s="1"/>
  <c r="O150" i="27" s="1"/>
  <c r="AI150" i="27" s="1"/>
  <c r="P194" i="27"/>
  <c r="L300" i="29"/>
  <c r="O148" i="27"/>
  <c r="S38" i="27"/>
  <c r="R28" i="27"/>
  <c r="R39" i="27"/>
  <c r="S28" i="27"/>
  <c r="R26" i="27"/>
  <c r="R48" i="27"/>
  <c r="S47" i="27"/>
  <c r="R27" i="27"/>
  <c r="R22" i="27"/>
  <c r="R20" i="27"/>
  <c r="S55" i="27"/>
  <c r="S40" i="27"/>
  <c r="R19" i="27"/>
  <c r="R25" i="27"/>
  <c r="S51" i="27"/>
  <c r="S224" i="27" s="1"/>
  <c r="Q50" i="27"/>
  <c r="R30" i="27"/>
  <c r="S39" i="27"/>
  <c r="S53" i="27"/>
  <c r="R21" i="27"/>
  <c r="S31" i="27"/>
  <c r="S52" i="27"/>
  <c r="S32" i="27"/>
  <c r="S23" i="27"/>
  <c r="R29" i="27"/>
  <c r="R49" i="27"/>
  <c r="S35" i="27"/>
  <c r="S33" i="27"/>
  <c r="R34" i="27"/>
  <c r="Q36" i="27"/>
  <c r="S54" i="27"/>
  <c r="P370" i="27" l="1"/>
  <c r="P264" i="27"/>
  <c r="P254" i="27"/>
  <c r="P81" i="27" s="1"/>
  <c r="AJ81" i="27" s="1"/>
  <c r="P430" i="27"/>
  <c r="P166" i="27" s="1"/>
  <c r="AJ166" i="27" s="1"/>
  <c r="Q211" i="27"/>
  <c r="Q300" i="27" s="1"/>
  <c r="Q343" i="27" s="1"/>
  <c r="Q125" i="27" s="1"/>
  <c r="AK125" i="27" s="1"/>
  <c r="P415" i="27"/>
  <c r="P151" i="27" s="1"/>
  <c r="AJ151" i="27" s="1"/>
  <c r="P284" i="27"/>
  <c r="P327" i="27" s="1"/>
  <c r="P109" i="27" s="1"/>
  <c r="AJ109" i="27" s="1"/>
  <c r="P239" i="27"/>
  <c r="P66" i="27" s="1"/>
  <c r="AJ66" i="27" s="1"/>
  <c r="Q451" i="27"/>
  <c r="P352" i="27"/>
  <c r="P134" i="27" s="1"/>
  <c r="AJ134" i="27" s="1"/>
  <c r="P356" i="27"/>
  <c r="P138" i="27" s="1"/>
  <c r="AJ138" i="27" s="1"/>
  <c r="Q224" i="27"/>
  <c r="Q313" i="27" s="1"/>
  <c r="Q195" i="27"/>
  <c r="Q372" i="27" s="1"/>
  <c r="Q299" i="27"/>
  <c r="Q342" i="27" s="1"/>
  <c r="Q124" i="27" s="1"/>
  <c r="AK124" i="27" s="1"/>
  <c r="Q225" i="27"/>
  <c r="Q402" i="27" s="1"/>
  <c r="Q363" i="27"/>
  <c r="Q340" i="27"/>
  <c r="Q226" i="27"/>
  <c r="Q403" i="27" s="1"/>
  <c r="Q193" i="27"/>
  <c r="Q282" i="27" s="1"/>
  <c r="P444" i="27"/>
  <c r="P180" i="27" s="1"/>
  <c r="AJ180" i="27" s="1"/>
  <c r="P268" i="27"/>
  <c r="P95" i="27" s="1"/>
  <c r="AJ95" i="27" s="1"/>
  <c r="R210" i="27"/>
  <c r="R299" i="27" s="1"/>
  <c r="P325" i="27"/>
  <c r="P107" i="27" s="1"/>
  <c r="AJ107" i="27" s="1"/>
  <c r="AL53" i="27"/>
  <c r="AL299" i="27" s="1"/>
  <c r="Q424" i="27"/>
  <c r="Q160" i="27" s="1"/>
  <c r="AK160" i="27" s="1"/>
  <c r="P413" i="27"/>
  <c r="P149" i="27" s="1"/>
  <c r="AJ149" i="27" s="1"/>
  <c r="Q331" i="27"/>
  <c r="S115" i="27"/>
  <c r="AM28" i="27"/>
  <c r="AM288" i="27" s="1"/>
  <c r="S72" i="27"/>
  <c r="S201" i="27"/>
  <c r="S157" i="27"/>
  <c r="P63" i="27"/>
  <c r="P237" i="27"/>
  <c r="P64" i="27" s="1"/>
  <c r="AJ64" i="27" s="1"/>
  <c r="S184" i="27"/>
  <c r="AM184" i="27" s="1"/>
  <c r="AM55" i="27"/>
  <c r="S99" i="27"/>
  <c r="AM99" i="27" s="1"/>
  <c r="S142" i="27"/>
  <c r="AM142" i="27" s="1"/>
  <c r="S228" i="27"/>
  <c r="AI148" i="27"/>
  <c r="T294" i="29"/>
  <c r="S300" i="29"/>
  <c r="P403" i="27"/>
  <c r="P446" i="27" s="1"/>
  <c r="P182" i="27" s="1"/>
  <c r="AJ182" i="27" s="1"/>
  <c r="P315" i="27"/>
  <c r="P358" i="27" s="1"/>
  <c r="P140" i="27" s="1"/>
  <c r="AJ140" i="27" s="1"/>
  <c r="P270" i="27"/>
  <c r="P97" i="27" s="1"/>
  <c r="AJ97" i="27" s="1"/>
  <c r="R202" i="27"/>
  <c r="AL29" i="27"/>
  <c r="R116" i="27"/>
  <c r="AL116" i="27" s="1"/>
  <c r="R158" i="27"/>
  <c r="AL158" i="27" s="1"/>
  <c r="R73" i="27"/>
  <c r="AL73" i="27" s="1"/>
  <c r="S77" i="27"/>
  <c r="AM77" i="27" s="1"/>
  <c r="S162" i="27"/>
  <c r="AM162" i="27" s="1"/>
  <c r="S206" i="27"/>
  <c r="S120" i="27"/>
  <c r="AM120" i="27" s="1"/>
  <c r="AM33" i="27"/>
  <c r="AL20" i="27"/>
  <c r="AL282" i="27" s="1"/>
  <c r="Q390" i="27"/>
  <c r="Q433" i="27" s="1"/>
  <c r="Q169" i="27" s="1"/>
  <c r="AK169" i="27" s="1"/>
  <c r="Q302" i="27"/>
  <c r="Q345" i="27" s="1"/>
  <c r="Q257" i="27"/>
  <c r="Q84" i="27" s="1"/>
  <c r="AK84" i="27" s="1"/>
  <c r="G147" i="44"/>
  <c r="H147" i="44"/>
  <c r="S406" i="27"/>
  <c r="S318" i="27"/>
  <c r="Q165" i="27"/>
  <c r="AK165" i="27" s="1"/>
  <c r="Q123" i="27"/>
  <c r="AK123" i="27" s="1"/>
  <c r="Q209" i="27"/>
  <c r="AK36" i="27"/>
  <c r="Q80" i="27"/>
  <c r="AK80" i="27" s="1"/>
  <c r="S313" i="27"/>
  <c r="S401" i="27"/>
  <c r="AL28" i="27"/>
  <c r="AL288" i="27" s="1"/>
  <c r="R157" i="27"/>
  <c r="R72" i="27"/>
  <c r="R201" i="27"/>
  <c r="R115" i="27"/>
  <c r="AL52" i="27"/>
  <c r="R240" i="27"/>
  <c r="R67" i="27" s="1"/>
  <c r="AL67" i="27" s="1"/>
  <c r="R373" i="27"/>
  <c r="R416" i="27" s="1"/>
  <c r="R152" i="27" s="1"/>
  <c r="AL152" i="27" s="1"/>
  <c r="R285" i="27"/>
  <c r="R328" i="27" s="1"/>
  <c r="R110" i="27" s="1"/>
  <c r="AL110" i="27" s="1"/>
  <c r="P316" i="27"/>
  <c r="P359" i="27" s="1"/>
  <c r="P141" i="27" s="1"/>
  <c r="AJ141" i="27" s="1"/>
  <c r="P271" i="27"/>
  <c r="P98" i="27" s="1"/>
  <c r="AJ98" i="27" s="1"/>
  <c r="P404" i="27"/>
  <c r="P447" i="27" s="1"/>
  <c r="P183" i="27" s="1"/>
  <c r="AJ183" i="27" s="1"/>
  <c r="S83" i="27"/>
  <c r="AM83" i="27" s="1"/>
  <c r="S126" i="27"/>
  <c r="AM126" i="27" s="1"/>
  <c r="S168" i="27"/>
  <c r="AM168" i="27" s="1"/>
  <c r="AM39" i="27"/>
  <c r="S212" i="27"/>
  <c r="S167" i="27"/>
  <c r="AM167" i="27" s="1"/>
  <c r="AM38" i="27"/>
  <c r="AM290" i="27" s="1"/>
  <c r="S82" i="27"/>
  <c r="AM82" i="27" s="1"/>
  <c r="S211" i="27"/>
  <c r="S125" i="27"/>
  <c r="AM125" i="27" s="1"/>
  <c r="Q247" i="27"/>
  <c r="Q292" i="27"/>
  <c r="Q335" i="27" s="1"/>
  <c r="Q380" i="27"/>
  <c r="Q423" i="27" s="1"/>
  <c r="AI275" i="27"/>
  <c r="AH9" i="27"/>
  <c r="L309" i="29" s="1"/>
  <c r="M309" i="29" s="1"/>
  <c r="N309" i="29" s="1"/>
  <c r="O309" i="29" s="1"/>
  <c r="P309" i="29" s="1"/>
  <c r="Q309" i="29" s="1"/>
  <c r="R309" i="29" s="1"/>
  <c r="Q419" i="27"/>
  <c r="AL34" i="27"/>
  <c r="R78" i="27"/>
  <c r="AL78" i="27" s="1"/>
  <c r="R207" i="27"/>
  <c r="R121" i="27"/>
  <c r="AL121" i="27" s="1"/>
  <c r="R114" i="27"/>
  <c r="AL27" i="27"/>
  <c r="R71" i="27"/>
  <c r="R156" i="27"/>
  <c r="R200" i="27"/>
  <c r="S91" i="27"/>
  <c r="AM91" i="27" s="1"/>
  <c r="AM47" i="27"/>
  <c r="S220" i="27"/>
  <c r="S176" i="27"/>
  <c r="AM176" i="27" s="1"/>
  <c r="S134" i="27"/>
  <c r="AM134" i="27" s="1"/>
  <c r="R211" i="27"/>
  <c r="Q194" i="27"/>
  <c r="S316" i="29"/>
  <c r="T310" i="29"/>
  <c r="R83" i="27"/>
  <c r="AL83" i="27" s="1"/>
  <c r="R212" i="27"/>
  <c r="R168" i="27"/>
  <c r="AL168" i="27" s="1"/>
  <c r="R126" i="27"/>
  <c r="AL126" i="27" s="1"/>
  <c r="AL39" i="27"/>
  <c r="R302" i="27"/>
  <c r="R390" i="27"/>
  <c r="AK300" i="27"/>
  <c r="Q227" i="27"/>
  <c r="S320" i="27"/>
  <c r="S408" i="27"/>
  <c r="AM35" i="27"/>
  <c r="S208" i="27"/>
  <c r="S122" i="27"/>
  <c r="AM122" i="27" s="1"/>
  <c r="S164" i="27"/>
  <c r="AM164" i="27" s="1"/>
  <c r="S79" i="27"/>
  <c r="AM79" i="27" s="1"/>
  <c r="AL30" i="27"/>
  <c r="R74" i="27"/>
  <c r="AL74" i="27" s="1"/>
  <c r="R117" i="27"/>
  <c r="AL117" i="27" s="1"/>
  <c r="R203" i="27"/>
  <c r="R159" i="27"/>
  <c r="AL159" i="27" s="1"/>
  <c r="R155" i="27"/>
  <c r="R113" i="27"/>
  <c r="AL26" i="27"/>
  <c r="AL286" i="27" s="1"/>
  <c r="R70" i="27"/>
  <c r="R199" i="27"/>
  <c r="Q369" i="27"/>
  <c r="Q412" i="27" s="1"/>
  <c r="Q281" i="27"/>
  <c r="Q324" i="27" s="1"/>
  <c r="Q236" i="27"/>
  <c r="AL47" i="27"/>
  <c r="Q379" i="27"/>
  <c r="Q422" i="27" s="1"/>
  <c r="Q291" i="27"/>
  <c r="Q334" i="27" s="1"/>
  <c r="Q116" i="27" s="1"/>
  <c r="AK116" i="27" s="1"/>
  <c r="Q246" i="27"/>
  <c r="Q296" i="27"/>
  <c r="Q339" i="27" s="1"/>
  <c r="Q121" i="27" s="1"/>
  <c r="AK121" i="27" s="1"/>
  <c r="Q251" i="27"/>
  <c r="Q384" i="27"/>
  <c r="Q427" i="27" s="1"/>
  <c r="Q163" i="27" s="1"/>
  <c r="AK163" i="27" s="1"/>
  <c r="Q428" i="27"/>
  <c r="O313" i="29"/>
  <c r="O316" i="29" s="1"/>
  <c r="O297" i="29"/>
  <c r="O300" i="29" s="1"/>
  <c r="Q220" i="27"/>
  <c r="P371" i="27"/>
  <c r="P414" i="27" s="1"/>
  <c r="P150" i="27" s="1"/>
  <c r="AJ150" i="27" s="1"/>
  <c r="P283" i="27"/>
  <c r="P326" i="27" s="1"/>
  <c r="P108" i="27" s="1"/>
  <c r="AJ108" i="27" s="1"/>
  <c r="P238" i="27"/>
  <c r="P65" i="27" s="1"/>
  <c r="AJ65" i="27" s="1"/>
  <c r="Q398" i="27"/>
  <c r="Q441" i="27" s="1"/>
  <c r="Q177" i="27" s="1"/>
  <c r="AK177" i="27" s="1"/>
  <c r="Q310" i="27"/>
  <c r="Q353" i="27" s="1"/>
  <c r="Q135" i="27" s="1"/>
  <c r="AK135" i="27" s="1"/>
  <c r="Q265" i="27"/>
  <c r="Q92" i="27" s="1"/>
  <c r="AK92" i="27" s="1"/>
  <c r="R407" i="27"/>
  <c r="R450" i="27" s="1"/>
  <c r="R186" i="27" s="1"/>
  <c r="AL186" i="27" s="1"/>
  <c r="R274" i="27"/>
  <c r="R101" i="27" s="1"/>
  <c r="AL101" i="27" s="1"/>
  <c r="R319" i="27"/>
  <c r="R362" i="27" s="1"/>
  <c r="R144" i="27" s="1"/>
  <c r="AL144" i="27" s="1"/>
  <c r="S407" i="27"/>
  <c r="S319" i="27"/>
  <c r="Q336" i="27"/>
  <c r="R320" i="27"/>
  <c r="R408" i="27"/>
  <c r="R275" i="27"/>
  <c r="S275" i="27" s="1"/>
  <c r="R272" i="27"/>
  <c r="R317" i="27"/>
  <c r="R360" i="27" s="1"/>
  <c r="R405" i="27"/>
  <c r="R448" i="27" s="1"/>
  <c r="R252" i="27"/>
  <c r="R385" i="27"/>
  <c r="R297" i="27"/>
  <c r="Q245" i="27"/>
  <c r="Q290" i="27"/>
  <c r="Q333" i="27" s="1"/>
  <c r="Q378" i="27"/>
  <c r="Q421" i="27" s="1"/>
  <c r="AI106" i="27"/>
  <c r="R273" i="27"/>
  <c r="R100" i="27" s="1"/>
  <c r="AL100" i="27" s="1"/>
  <c r="R318" i="27"/>
  <c r="R361" i="27" s="1"/>
  <c r="R143" i="27" s="1"/>
  <c r="AL143" i="27" s="1"/>
  <c r="R406" i="27"/>
  <c r="R449" i="27" s="1"/>
  <c r="R185" i="27" s="1"/>
  <c r="AL185" i="27" s="1"/>
  <c r="R249" i="27"/>
  <c r="R382" i="27"/>
  <c r="R425" i="27" s="1"/>
  <c r="R294" i="27"/>
  <c r="R337" i="27" s="1"/>
  <c r="R383" i="27"/>
  <c r="R426" i="27" s="1"/>
  <c r="R295" i="27"/>
  <c r="R338" i="27" s="1"/>
  <c r="R250" i="27"/>
  <c r="Q375" i="27"/>
  <c r="Q418" i="27" s="1"/>
  <c r="Q287" i="27"/>
  <c r="Q330" i="27" s="1"/>
  <c r="Q242" i="27"/>
  <c r="P91" i="27"/>
  <c r="AJ91" i="27" s="1"/>
  <c r="AJ104" i="27" s="1"/>
  <c r="P148" i="27"/>
  <c r="Q289" i="27"/>
  <c r="Q332" i="27" s="1"/>
  <c r="Q244" i="27"/>
  <c r="Q377" i="27"/>
  <c r="Q420" i="27" s="1"/>
  <c r="R381" i="27"/>
  <c r="R293" i="27"/>
  <c r="R248" i="27"/>
  <c r="AK13" i="27"/>
  <c r="AK287" i="27"/>
  <c r="S213" i="27"/>
  <c r="AM40" i="27"/>
  <c r="S84" i="27"/>
  <c r="AM84" i="27" s="1"/>
  <c r="S169" i="27"/>
  <c r="AM169" i="27" s="1"/>
  <c r="S127" i="27"/>
  <c r="AM127" i="27" s="1"/>
  <c r="AL19" i="27"/>
  <c r="R192" i="27" s="1"/>
  <c r="Q266" i="27"/>
  <c r="Q311" i="27"/>
  <c r="Q354" i="27" s="1"/>
  <c r="Q399" i="27"/>
  <c r="Q442" i="27" s="1"/>
  <c r="P106" i="27"/>
  <c r="AM23" i="27"/>
  <c r="S67" i="27"/>
  <c r="AM67" i="27" s="1"/>
  <c r="S152" i="27"/>
  <c r="AM152" i="27" s="1"/>
  <c r="S196" i="27"/>
  <c r="S110" i="27"/>
  <c r="AM110" i="27" s="1"/>
  <c r="P267" i="27"/>
  <c r="P312" i="27"/>
  <c r="P355" i="27" s="1"/>
  <c r="P400" i="27"/>
  <c r="P443" i="27" s="1"/>
  <c r="AL21" i="27"/>
  <c r="AL283" i="27" s="1"/>
  <c r="AM32" i="27"/>
  <c r="S161" i="27"/>
  <c r="AM161" i="27" s="1"/>
  <c r="S205" i="27"/>
  <c r="S76" i="27"/>
  <c r="AM76" i="27" s="1"/>
  <c r="S119" i="27"/>
  <c r="AM119" i="27" s="1"/>
  <c r="H146" i="44"/>
  <c r="G146" i="44"/>
  <c r="AM53" i="27"/>
  <c r="AM299" i="27" s="1"/>
  <c r="S226" i="27"/>
  <c r="AL51" i="27"/>
  <c r="R112" i="27"/>
  <c r="R69" i="27"/>
  <c r="R154" i="27"/>
  <c r="R198" i="27"/>
  <c r="AL25" i="27"/>
  <c r="AL285" i="27" s="1"/>
  <c r="AM52" i="27"/>
  <c r="AM298" i="27" s="1"/>
  <c r="S225" i="27"/>
  <c r="R222" i="27"/>
  <c r="R178" i="27"/>
  <c r="AL178" i="27" s="1"/>
  <c r="R93" i="27"/>
  <c r="AL93" i="27" s="1"/>
  <c r="R136" i="27"/>
  <c r="AL136" i="27" s="1"/>
  <c r="AL49" i="27"/>
  <c r="AL48" i="27"/>
  <c r="AM54" i="27"/>
  <c r="AM300" i="27" s="1"/>
  <c r="S227" i="27"/>
  <c r="AL22" i="27"/>
  <c r="AL284" i="27" s="1"/>
  <c r="AK281" i="27"/>
  <c r="AK12" i="27"/>
  <c r="AI63" i="27"/>
  <c r="P386" i="27"/>
  <c r="P429" i="27" s="1"/>
  <c r="P165" i="27" s="1"/>
  <c r="AJ165" i="27" s="1"/>
  <c r="P298" i="27"/>
  <c r="P341" i="27" s="1"/>
  <c r="P123" i="27" s="1"/>
  <c r="AJ123" i="27" s="1"/>
  <c r="P253" i="27"/>
  <c r="AL54" i="27"/>
  <c r="S75" i="27"/>
  <c r="AM75" i="27" s="1"/>
  <c r="S160" i="27"/>
  <c r="AM160" i="27" s="1"/>
  <c r="AM31" i="27"/>
  <c r="S118" i="27"/>
  <c r="AM118" i="27" s="1"/>
  <c r="S204" i="27"/>
  <c r="Q137" i="27"/>
  <c r="AK137" i="27" s="1"/>
  <c r="Q94" i="27"/>
  <c r="AK94" i="27" s="1"/>
  <c r="AK50" i="27"/>
  <c r="Q223" i="27" s="1"/>
  <c r="Q179" i="27"/>
  <c r="AK179" i="27" s="1"/>
  <c r="P402" i="27"/>
  <c r="P445" i="27" s="1"/>
  <c r="P181" i="27" s="1"/>
  <c r="AJ181" i="27" s="1"/>
  <c r="P314" i="27"/>
  <c r="P357" i="27" s="1"/>
  <c r="P139" i="27" s="1"/>
  <c r="AJ139" i="27" s="1"/>
  <c r="P269" i="27"/>
  <c r="P96" i="27" s="1"/>
  <c r="AJ96" i="27" s="1"/>
  <c r="P176" i="27"/>
  <c r="AJ176" i="27" s="1"/>
  <c r="J45" i="27"/>
  <c r="S37" i="27"/>
  <c r="S26" i="27"/>
  <c r="S48" i="27"/>
  <c r="S29" i="27"/>
  <c r="R36" i="27"/>
  <c r="S19" i="27"/>
  <c r="S20" i="27"/>
  <c r="R50" i="27"/>
  <c r="S21" i="27"/>
  <c r="S34" i="27"/>
  <c r="S49" i="27"/>
  <c r="S30" i="27"/>
  <c r="S27" i="27"/>
  <c r="J46" i="27"/>
  <c r="S25" i="27"/>
  <c r="S22" i="27"/>
  <c r="J42" i="27"/>
  <c r="J41" i="27"/>
  <c r="K44" i="27"/>
  <c r="J31" i="27"/>
  <c r="J32" i="27"/>
  <c r="Q254" i="27" l="1"/>
  <c r="Q81" i="27" s="1"/>
  <c r="AK81" i="27" s="1"/>
  <c r="Q430" i="27"/>
  <c r="Q166" i="27" s="1"/>
  <c r="AK166" i="27" s="1"/>
  <c r="Q415" i="27"/>
  <c r="Q151" i="27" s="1"/>
  <c r="AK151" i="27" s="1"/>
  <c r="Q255" i="27"/>
  <c r="Q82" i="27" s="1"/>
  <c r="AK82" i="27" s="1"/>
  <c r="Q388" i="27"/>
  <c r="Q431" i="27" s="1"/>
  <c r="Q167" i="27" s="1"/>
  <c r="AK167" i="27" s="1"/>
  <c r="Q401" i="27"/>
  <c r="Q444" i="27" s="1"/>
  <c r="Q180" i="27" s="1"/>
  <c r="AK180" i="27" s="1"/>
  <c r="Q314" i="27"/>
  <c r="Q357" i="27" s="1"/>
  <c r="Q139" i="27" s="1"/>
  <c r="AK139" i="27" s="1"/>
  <c r="P313" i="29"/>
  <c r="P316" i="29" s="1"/>
  <c r="Q356" i="27"/>
  <c r="Q138" i="27" s="1"/>
  <c r="AK138" i="27" s="1"/>
  <c r="R451" i="27"/>
  <c r="S451" i="27" s="1"/>
  <c r="Q284" i="27"/>
  <c r="Q327" i="27" s="1"/>
  <c r="Q109" i="27" s="1"/>
  <c r="AK109" i="27" s="1"/>
  <c r="Q239" i="27"/>
  <c r="Q66" i="27" s="1"/>
  <c r="AK66" i="27" s="1"/>
  <c r="R363" i="27"/>
  <c r="S363" i="27" s="1"/>
  <c r="Q370" i="27"/>
  <c r="Q413" i="27" s="1"/>
  <c r="Q149" i="27" s="1"/>
  <c r="AK149" i="27" s="1"/>
  <c r="Q315" i="27"/>
  <c r="Q358" i="27" s="1"/>
  <c r="Q140" i="27" s="1"/>
  <c r="AK140" i="27" s="1"/>
  <c r="S274" i="27"/>
  <c r="R340" i="27"/>
  <c r="R221" i="27"/>
  <c r="R265" i="27" s="1"/>
  <c r="R92" i="27" s="1"/>
  <c r="AL92" i="27" s="1"/>
  <c r="R194" i="27"/>
  <c r="R283" i="27" s="1"/>
  <c r="R342" i="27"/>
  <c r="R124" i="27" s="1"/>
  <c r="AL124" i="27" s="1"/>
  <c r="Q325" i="27"/>
  <c r="Q107" i="27" s="1"/>
  <c r="AK107" i="27" s="1"/>
  <c r="Q270" i="27"/>
  <c r="Q97" i="27" s="1"/>
  <c r="AK97" i="27" s="1"/>
  <c r="S273" i="27"/>
  <c r="S362" i="27"/>
  <c r="S361" i="27"/>
  <c r="R226" i="27"/>
  <c r="R403" i="27" s="1"/>
  <c r="R257" i="27"/>
  <c r="S257" i="27" s="1"/>
  <c r="S449" i="27"/>
  <c r="R387" i="27"/>
  <c r="R433" i="27"/>
  <c r="Q268" i="27"/>
  <c r="Q95" i="27" s="1"/>
  <c r="AK95" i="27" s="1"/>
  <c r="R424" i="27"/>
  <c r="R160" i="27" s="1"/>
  <c r="AL160" i="27" s="1"/>
  <c r="Q253" i="27"/>
  <c r="R336" i="27"/>
  <c r="Q237" i="27"/>
  <c r="Q64" i="27" s="1"/>
  <c r="AK64" i="27" s="1"/>
  <c r="Q106" i="27"/>
  <c r="AD45" i="27"/>
  <c r="J218" i="27" s="1"/>
  <c r="AD41" i="27"/>
  <c r="J214" i="27" s="1"/>
  <c r="S124" i="27"/>
  <c r="AM124" i="27" s="1"/>
  <c r="S166" i="27"/>
  <c r="AM166" i="27" s="1"/>
  <c r="S81" i="27"/>
  <c r="AM81" i="27" s="1"/>
  <c r="S210" i="27"/>
  <c r="AM37" i="27"/>
  <c r="AM289" i="27" s="1"/>
  <c r="AI9" i="27"/>
  <c r="AJ275" i="27"/>
  <c r="S200" i="27"/>
  <c r="S114" i="27"/>
  <c r="AM27" i="27"/>
  <c r="S156" i="27"/>
  <c r="S71" i="27"/>
  <c r="AL297" i="27"/>
  <c r="R224" i="27"/>
  <c r="S382" i="27"/>
  <c r="S425" i="27" s="1"/>
  <c r="S294" i="27"/>
  <c r="S337" i="27" s="1"/>
  <c r="S249" i="27"/>
  <c r="R300" i="27"/>
  <c r="R343" i="27" s="1"/>
  <c r="R125" i="27" s="1"/>
  <c r="AL125" i="27" s="1"/>
  <c r="R388" i="27"/>
  <c r="R431" i="27" s="1"/>
  <c r="R167" i="27" s="1"/>
  <c r="AL167" i="27" s="1"/>
  <c r="R296" i="27"/>
  <c r="R339" i="27" s="1"/>
  <c r="R251" i="27"/>
  <c r="R384" i="27"/>
  <c r="R427" i="27" s="1"/>
  <c r="R163" i="27" s="1"/>
  <c r="AL163" i="27" s="1"/>
  <c r="AL298" i="27"/>
  <c r="R225" i="27"/>
  <c r="R94" i="27"/>
  <c r="AL94" i="27" s="1"/>
  <c r="R137" i="27"/>
  <c r="AL137" i="27" s="1"/>
  <c r="AL50" i="27"/>
  <c r="R223" i="27"/>
  <c r="R179" i="27"/>
  <c r="AL179" i="27" s="1"/>
  <c r="S155" i="27"/>
  <c r="S70" i="27"/>
  <c r="S113" i="27"/>
  <c r="AM26" i="27"/>
  <c r="AM286" i="27" s="1"/>
  <c r="S199" i="27"/>
  <c r="Q267" i="27"/>
  <c r="Q312" i="27"/>
  <c r="Q355" i="27" s="1"/>
  <c r="Q400" i="27"/>
  <c r="Q443" i="27" s="1"/>
  <c r="S403" i="27"/>
  <c r="S315" i="27"/>
  <c r="S240" i="27"/>
  <c r="S373" i="27"/>
  <c r="S416" i="27" s="1"/>
  <c r="S285" i="27"/>
  <c r="S328" i="27" s="1"/>
  <c r="Q269" i="27"/>
  <c r="Q96" i="27" s="1"/>
  <c r="AK96" i="27" s="1"/>
  <c r="AD32" i="27"/>
  <c r="J205" i="27" s="1"/>
  <c r="S108" i="27"/>
  <c r="AM108" i="27" s="1"/>
  <c r="S194" i="27"/>
  <c r="AM21" i="27"/>
  <c r="AM283" i="27" s="1"/>
  <c r="S65" i="27"/>
  <c r="AM65" i="27" s="1"/>
  <c r="S150" i="27"/>
  <c r="AM150" i="27" s="1"/>
  <c r="S116" i="27"/>
  <c r="AM116" i="27" s="1"/>
  <c r="S202" i="27"/>
  <c r="S158" i="27"/>
  <c r="AM158" i="27" s="1"/>
  <c r="S73" i="27"/>
  <c r="AM73" i="27" s="1"/>
  <c r="AM29" i="27"/>
  <c r="AJ148" i="27"/>
  <c r="R428" i="27"/>
  <c r="S450" i="27"/>
  <c r="Q309" i="27"/>
  <c r="Q352" i="27" s="1"/>
  <c r="Q397" i="27"/>
  <c r="Q440" i="27" s="1"/>
  <c r="Q264" i="27"/>
  <c r="Q91" i="27" s="1"/>
  <c r="AK91" i="27" s="1"/>
  <c r="AK104" i="27" s="1"/>
  <c r="R301" i="27"/>
  <c r="R344" i="27" s="1"/>
  <c r="R389" i="27"/>
  <c r="R432" i="27" s="1"/>
  <c r="R256" i="27"/>
  <c r="S256" i="27" s="1"/>
  <c r="Q446" i="27"/>
  <c r="Q182" i="27" s="1"/>
  <c r="AK182" i="27" s="1"/>
  <c r="Q445" i="27"/>
  <c r="Q181" i="27" s="1"/>
  <c r="AK181" i="27" s="1"/>
  <c r="R193" i="27"/>
  <c r="R246" i="27"/>
  <c r="R379" i="27"/>
  <c r="R422" i="27" s="1"/>
  <c r="R291" i="27"/>
  <c r="R334" i="27" s="1"/>
  <c r="S272" i="27"/>
  <c r="S405" i="27"/>
  <c r="S448" i="27" s="1"/>
  <c r="S317" i="27"/>
  <c r="S360" i="27" s="1"/>
  <c r="S178" i="27"/>
  <c r="AM178" i="27" s="1"/>
  <c r="S136" i="27"/>
  <c r="AM136" i="27" s="1"/>
  <c r="AM49" i="27"/>
  <c r="S93" i="27"/>
  <c r="AM93" i="27" s="1"/>
  <c r="S222" i="27"/>
  <c r="R281" i="27"/>
  <c r="R324" i="27" s="1"/>
  <c r="R369" i="27"/>
  <c r="R412" i="27" s="1"/>
  <c r="R236" i="27"/>
  <c r="AD46" i="27"/>
  <c r="J219" i="27" s="1"/>
  <c r="AL12" i="27"/>
  <c r="AL281" i="27"/>
  <c r="R195" i="27"/>
  <c r="S302" i="27"/>
  <c r="S390" i="27"/>
  <c r="Q316" i="27"/>
  <c r="Q359" i="27" s="1"/>
  <c r="Q141" i="27" s="1"/>
  <c r="AK141" i="27" s="1"/>
  <c r="Q404" i="27"/>
  <c r="Q447" i="27" s="1"/>
  <c r="Q183" i="27" s="1"/>
  <c r="AK183" i="27" s="1"/>
  <c r="Q271" i="27"/>
  <c r="Q98" i="27" s="1"/>
  <c r="AK98" i="27" s="1"/>
  <c r="S397" i="27"/>
  <c r="S309" i="27"/>
  <c r="S300" i="27"/>
  <c r="S388" i="27"/>
  <c r="AJ63" i="27"/>
  <c r="AD31" i="27"/>
  <c r="J204" i="27" s="1"/>
  <c r="AL300" i="27"/>
  <c r="R227" i="27"/>
  <c r="R288" i="27"/>
  <c r="R331" i="27" s="1"/>
  <c r="R376" i="27"/>
  <c r="R419" i="27" s="1"/>
  <c r="R243" i="27"/>
  <c r="S385" i="27"/>
  <c r="S252" i="27"/>
  <c r="S297" i="27"/>
  <c r="S378" i="27"/>
  <c r="S290" i="27"/>
  <c r="R311" i="27"/>
  <c r="R354" i="27" s="1"/>
  <c r="R266" i="27"/>
  <c r="R399" i="27"/>
  <c r="R442" i="27" s="1"/>
  <c r="R380" i="27"/>
  <c r="R423" i="27" s="1"/>
  <c r="R292" i="27"/>
  <c r="R335" i="27" s="1"/>
  <c r="R247" i="27"/>
  <c r="U310" i="29"/>
  <c r="T316" i="29"/>
  <c r="R242" i="27"/>
  <c r="R375" i="27"/>
  <c r="R418" i="27" s="1"/>
  <c r="R287" i="27"/>
  <c r="R330" i="27" s="1"/>
  <c r="AE44" i="27"/>
  <c r="AE294" i="27" s="1"/>
  <c r="AD42" i="27"/>
  <c r="AD292" i="27" s="1"/>
  <c r="S248" i="27"/>
  <c r="S381" i="27"/>
  <c r="S293" i="27"/>
  <c r="S316" i="27"/>
  <c r="S404" i="27"/>
  <c r="S314" i="27"/>
  <c r="S402" i="27"/>
  <c r="AJ106" i="27"/>
  <c r="R398" i="27"/>
  <c r="R441" i="27" s="1"/>
  <c r="R177" i="27" s="1"/>
  <c r="AL177" i="27" s="1"/>
  <c r="AL36" i="27"/>
  <c r="R80" i="27"/>
  <c r="AL80" i="27" s="1"/>
  <c r="R209" i="27"/>
  <c r="R165" i="27"/>
  <c r="AL165" i="27" s="1"/>
  <c r="R123" i="27"/>
  <c r="AL123" i="27" s="1"/>
  <c r="AM51" i="27"/>
  <c r="AM297" i="27" s="1"/>
  <c r="S69" i="27"/>
  <c r="AM25" i="27"/>
  <c r="AM285" i="27" s="1"/>
  <c r="S112" i="27"/>
  <c r="S154" i="27"/>
  <c r="S198" i="27"/>
  <c r="P297" i="29"/>
  <c r="P300" i="29" s="1"/>
  <c r="R220" i="27"/>
  <c r="R244" i="27"/>
  <c r="R289" i="27"/>
  <c r="R332" i="27" s="1"/>
  <c r="R377" i="27"/>
  <c r="R420" i="27" s="1"/>
  <c r="Q386" i="27"/>
  <c r="Q429" i="27" s="1"/>
  <c r="Q298" i="27"/>
  <c r="Q341" i="27" s="1"/>
  <c r="S250" i="27"/>
  <c r="S383" i="27"/>
  <c r="S426" i="27" s="1"/>
  <c r="S295" i="27"/>
  <c r="S338" i="27" s="1"/>
  <c r="Q148" i="27"/>
  <c r="AL287" i="27"/>
  <c r="AL13" i="27"/>
  <c r="R315" i="29"/>
  <c r="S309" i="29"/>
  <c r="R245" i="27"/>
  <c r="S245" i="27" s="1"/>
  <c r="R378" i="27"/>
  <c r="R421" i="27" s="1"/>
  <c r="R290" i="27"/>
  <c r="R333" i="27" s="1"/>
  <c r="R345" i="27"/>
  <c r="Q127" i="27"/>
  <c r="AK127" i="27" s="1"/>
  <c r="S207" i="27"/>
  <c r="S121" i="27"/>
  <c r="AM121" i="27" s="1"/>
  <c r="AM34" i="27"/>
  <c r="S78" i="27"/>
  <c r="AM78" i="27" s="1"/>
  <c r="S163" i="27"/>
  <c r="AM163" i="27" s="1"/>
  <c r="S66" i="27"/>
  <c r="AM66" i="27" s="1"/>
  <c r="AM22" i="27"/>
  <c r="AM284" i="27" s="1"/>
  <c r="S151" i="27"/>
  <c r="AM151" i="27" s="1"/>
  <c r="S195" i="27"/>
  <c r="S109" i="27"/>
  <c r="AM109" i="27" s="1"/>
  <c r="S193" i="27"/>
  <c r="S64" i="27"/>
  <c r="AM64" i="27" s="1"/>
  <c r="S149" i="27"/>
  <c r="AM149" i="27" s="1"/>
  <c r="AM20" i="27"/>
  <c r="AM282" i="27" s="1"/>
  <c r="S107" i="27"/>
  <c r="AM107" i="27" s="1"/>
  <c r="S159" i="27"/>
  <c r="AM159" i="27" s="1"/>
  <c r="AM30" i="27"/>
  <c r="S74" i="27"/>
  <c r="AM74" i="27" s="1"/>
  <c r="S117" i="27"/>
  <c r="AM117" i="27" s="1"/>
  <c r="S203" i="27"/>
  <c r="S148" i="27"/>
  <c r="AM148" i="27" s="1"/>
  <c r="S192" i="27"/>
  <c r="AM19" i="27"/>
  <c r="S106" i="27"/>
  <c r="AM106" i="27" s="1"/>
  <c r="S63" i="27"/>
  <c r="AM63" i="27" s="1"/>
  <c r="S92" i="27"/>
  <c r="AM92" i="27" s="1"/>
  <c r="S221" i="27"/>
  <c r="S177" i="27"/>
  <c r="AM177" i="27" s="1"/>
  <c r="AM48" i="27"/>
  <c r="Q313" i="29" s="1"/>
  <c r="Q316" i="29" s="1"/>
  <c r="S135" i="27"/>
  <c r="AM135" i="27" s="1"/>
  <c r="Q63" i="27"/>
  <c r="Q371" i="27"/>
  <c r="Q414" i="27" s="1"/>
  <c r="Q150" i="27" s="1"/>
  <c r="AK150" i="27" s="1"/>
  <c r="Q283" i="27"/>
  <c r="Q326" i="27" s="1"/>
  <c r="Q108" i="27" s="1"/>
  <c r="AK108" i="27" s="1"/>
  <c r="Q238" i="27"/>
  <c r="Q65" i="27" s="1"/>
  <c r="AK65" i="27" s="1"/>
  <c r="S301" i="27"/>
  <c r="S389" i="27"/>
  <c r="U294" i="29"/>
  <c r="T300" i="29"/>
  <c r="S50" i="27"/>
  <c r="S36" i="27"/>
  <c r="L42" i="27"/>
  <c r="J44" i="27"/>
  <c r="J43" i="27"/>
  <c r="K42" i="27"/>
  <c r="K32" i="27"/>
  <c r="L44" i="27"/>
  <c r="K43" i="27"/>
  <c r="K41" i="27"/>
  <c r="R254" i="27" l="1"/>
  <c r="R81" i="27" s="1"/>
  <c r="AL81" i="27" s="1"/>
  <c r="R255" i="27"/>
  <c r="R82" i="27" s="1"/>
  <c r="AL82" i="27" s="1"/>
  <c r="R430" i="27"/>
  <c r="R166" i="27" s="1"/>
  <c r="AL166" i="27" s="1"/>
  <c r="R371" i="27"/>
  <c r="R414" i="27" s="1"/>
  <c r="R150" i="27" s="1"/>
  <c r="AL150" i="27" s="1"/>
  <c r="R310" i="27"/>
  <c r="R353" i="27" s="1"/>
  <c r="R326" i="27"/>
  <c r="R108" i="27" s="1"/>
  <c r="AL108" i="27" s="1"/>
  <c r="S340" i="27"/>
  <c r="S254" i="27"/>
  <c r="R315" i="27"/>
  <c r="R358" i="27" s="1"/>
  <c r="R270" i="27"/>
  <c r="R97" i="27" s="1"/>
  <c r="AL97" i="27" s="1"/>
  <c r="S424" i="27"/>
  <c r="S433" i="27"/>
  <c r="S336" i="27"/>
  <c r="J215" i="27"/>
  <c r="J392" i="27" s="1"/>
  <c r="S432" i="27"/>
  <c r="AM104" i="27"/>
  <c r="S344" i="27"/>
  <c r="Q297" i="29"/>
  <c r="Q300" i="29" s="1"/>
  <c r="R446" i="27"/>
  <c r="R182" i="27" s="1"/>
  <c r="AL182" i="27" s="1"/>
  <c r="J59" i="27"/>
  <c r="J4" i="27" s="1"/>
  <c r="R238" i="27"/>
  <c r="R65" i="27" s="1"/>
  <c r="AL65" i="27" s="1"/>
  <c r="S428" i="27"/>
  <c r="J308" i="27"/>
  <c r="J396" i="27"/>
  <c r="S296" i="27"/>
  <c r="S339" i="27" s="1"/>
  <c r="S384" i="27"/>
  <c r="S427" i="27" s="1"/>
  <c r="S251" i="27"/>
  <c r="J294" i="27"/>
  <c r="J382" i="27"/>
  <c r="J391" i="27"/>
  <c r="J303" i="27"/>
  <c r="AM36" i="27"/>
  <c r="S80" i="27"/>
  <c r="AM80" i="27" s="1"/>
  <c r="S123" i="27"/>
  <c r="AM123" i="27" s="1"/>
  <c r="S209" i="27"/>
  <c r="S165" i="27"/>
  <c r="AM165" i="27" s="1"/>
  <c r="S369" i="27"/>
  <c r="S412" i="27" s="1"/>
  <c r="S281" i="27"/>
  <c r="S324" i="27" s="1"/>
  <c r="S236" i="27"/>
  <c r="J293" i="27"/>
  <c r="J381" i="27"/>
  <c r="AF42" i="27"/>
  <c r="AF292" i="27" s="1"/>
  <c r="S372" i="27"/>
  <c r="S284" i="27"/>
  <c r="U316" i="29"/>
  <c r="V310" i="29"/>
  <c r="V316" i="29" s="1"/>
  <c r="S431" i="27"/>
  <c r="R63" i="27"/>
  <c r="AL63" i="27" s="1"/>
  <c r="Q176" i="27"/>
  <c r="AK176" i="27" s="1"/>
  <c r="AE41" i="27"/>
  <c r="K214" i="27" s="1"/>
  <c r="V294" i="29"/>
  <c r="V300" i="29" s="1"/>
  <c r="U300" i="29"/>
  <c r="S380" i="27"/>
  <c r="S423" i="27" s="1"/>
  <c r="S292" i="27"/>
  <c r="S335" i="27" s="1"/>
  <c r="S247" i="27"/>
  <c r="R386" i="27"/>
  <c r="R429" i="27" s="1"/>
  <c r="R253" i="27"/>
  <c r="R298" i="27"/>
  <c r="R341" i="27" s="1"/>
  <c r="S343" i="27"/>
  <c r="R148" i="27"/>
  <c r="AL148" i="27" s="1"/>
  <c r="Q134" i="27"/>
  <c r="AK134" i="27" s="1"/>
  <c r="S246" i="27"/>
  <c r="S291" i="27"/>
  <c r="S334" i="27" s="1"/>
  <c r="S379" i="27"/>
  <c r="S422" i="27" s="1"/>
  <c r="AM50" i="27"/>
  <c r="S179" i="27"/>
  <c r="AM179" i="27" s="1"/>
  <c r="S94" i="27"/>
  <c r="AM94" i="27" s="1"/>
  <c r="S137" i="27"/>
  <c r="AM137" i="27" s="1"/>
  <c r="S223" i="27"/>
  <c r="T309" i="29"/>
  <c r="S315" i="29"/>
  <c r="R106" i="27"/>
  <c r="AL106" i="27" s="1"/>
  <c r="AK106" i="27"/>
  <c r="S333" i="27"/>
  <c r="S255" i="27"/>
  <c r="AK275" i="27"/>
  <c r="AJ9" i="27"/>
  <c r="AD60" i="27"/>
  <c r="J307" i="27"/>
  <c r="J395" i="27"/>
  <c r="S310" i="27"/>
  <c r="S398" i="27"/>
  <c r="S441" i="27" s="1"/>
  <c r="S265" i="27"/>
  <c r="S375" i="27"/>
  <c r="S418" i="27" s="1"/>
  <c r="S287" i="27"/>
  <c r="S330" i="27" s="1"/>
  <c r="S242" i="27"/>
  <c r="S399" i="27"/>
  <c r="S442" i="27" s="1"/>
  <c r="S266" i="27"/>
  <c r="S311" i="27"/>
  <c r="S354" i="27" s="1"/>
  <c r="R370" i="27"/>
  <c r="R413" i="27" s="1"/>
  <c r="R149" i="27" s="1"/>
  <c r="AL149" i="27" s="1"/>
  <c r="R282" i="27"/>
  <c r="R325" i="27" s="1"/>
  <c r="R107" i="27" s="1"/>
  <c r="AL107" i="27" s="1"/>
  <c r="R237" i="27"/>
  <c r="R64" i="27" s="1"/>
  <c r="AL64" i="27" s="1"/>
  <c r="S288" i="27"/>
  <c r="S331" i="27" s="1"/>
  <c r="S243" i="27"/>
  <c r="S376" i="27"/>
  <c r="S419" i="27" s="1"/>
  <c r="R402" i="27"/>
  <c r="R445" i="27" s="1"/>
  <c r="R314" i="27"/>
  <c r="R357" i="27" s="1"/>
  <c r="R139" i="27" s="1"/>
  <c r="AL139" i="27" s="1"/>
  <c r="R269" i="27"/>
  <c r="R401" i="27"/>
  <c r="R444" i="27" s="1"/>
  <c r="R313" i="27"/>
  <c r="R356" i="27" s="1"/>
  <c r="R268" i="27"/>
  <c r="R312" i="27"/>
  <c r="R355" i="27" s="1"/>
  <c r="R267" i="27"/>
  <c r="R400" i="27"/>
  <c r="R443" i="27" s="1"/>
  <c r="S387" i="27"/>
  <c r="S299" i="27"/>
  <c r="S342" i="27" s="1"/>
  <c r="AM281" i="27"/>
  <c r="AM12" i="27"/>
  <c r="R135" i="27"/>
  <c r="AL135" i="27" s="1"/>
  <c r="AD291" i="27"/>
  <c r="AF44" i="27"/>
  <c r="AF294" i="27" s="1"/>
  <c r="AK148" i="27"/>
  <c r="S283" i="27"/>
  <c r="S371" i="27"/>
  <c r="AK63" i="27"/>
  <c r="R404" i="27"/>
  <c r="R447" i="27" s="1"/>
  <c r="R183" i="27" s="1"/>
  <c r="AL183" i="27" s="1"/>
  <c r="R316" i="27"/>
  <c r="R359" i="27" s="1"/>
  <c r="R141" i="27" s="1"/>
  <c r="AL141" i="27" s="1"/>
  <c r="R271" i="27"/>
  <c r="S377" i="27"/>
  <c r="S420" i="27" s="1"/>
  <c r="S289" i="27"/>
  <c r="S332" i="27" s="1"/>
  <c r="S244" i="27"/>
  <c r="AD44" i="27"/>
  <c r="AD294" i="27" s="1"/>
  <c r="S370" i="27"/>
  <c r="S282" i="27"/>
  <c r="S345" i="27"/>
  <c r="R284" i="27"/>
  <c r="R327" i="27" s="1"/>
  <c r="R109" i="27" s="1"/>
  <c r="AL109" i="27" s="1"/>
  <c r="R372" i="27"/>
  <c r="R415" i="27" s="1"/>
  <c r="R151" i="27" s="1"/>
  <c r="AL151" i="27" s="1"/>
  <c r="R239" i="27"/>
  <c r="R66" i="27" s="1"/>
  <c r="AL66" i="27" s="1"/>
  <c r="S421" i="27"/>
  <c r="AE43" i="27"/>
  <c r="AE293" i="27" s="1"/>
  <c r="AE32" i="27"/>
  <c r="K205" i="27" s="1"/>
  <c r="AE42" i="27"/>
  <c r="AE292" i="27" s="1"/>
  <c r="R397" i="27"/>
  <c r="R440" i="27" s="1"/>
  <c r="S440" i="27" s="1"/>
  <c r="R309" i="27"/>
  <c r="R352" i="27" s="1"/>
  <c r="R134" i="27" s="1"/>
  <c r="AL134" i="27" s="1"/>
  <c r="R264" i="27"/>
  <c r="AD43" i="27"/>
  <c r="AD293" i="27" s="1"/>
  <c r="AM287" i="27"/>
  <c r="AM13" i="27"/>
  <c r="L43" i="27"/>
  <c r="M44" i="27"/>
  <c r="L41" i="27"/>
  <c r="S430" i="27" l="1"/>
  <c r="S326" i="27"/>
  <c r="S270" i="27"/>
  <c r="S97" i="27" s="1"/>
  <c r="AM97" i="27" s="1"/>
  <c r="S353" i="27"/>
  <c r="J217" i="27"/>
  <c r="J306" i="27" s="1"/>
  <c r="R140" i="27"/>
  <c r="AL140" i="27" s="1"/>
  <c r="S358" i="27"/>
  <c r="S140" i="27" s="1"/>
  <c r="AM140" i="27" s="1"/>
  <c r="J304" i="27"/>
  <c r="S414" i="27"/>
  <c r="K215" i="27"/>
  <c r="K304" i="27" s="1"/>
  <c r="AD154" i="27" a="1"/>
  <c r="AD154" i="27" s="1"/>
  <c r="S446" i="27"/>
  <c r="S182" i="27" s="1"/>
  <c r="AM182" i="27" s="1"/>
  <c r="AD115" i="27" a="1"/>
  <c r="AD115" i="27" s="1"/>
  <c r="AD113" i="27" a="1"/>
  <c r="AD113" i="27" s="1"/>
  <c r="J216" i="27"/>
  <c r="J393" i="27" s="1"/>
  <c r="AD59" i="27"/>
  <c r="H183" i="29" s="1"/>
  <c r="H311" i="29" s="1"/>
  <c r="AD70" i="27" a="1"/>
  <c r="AD70" i="27" s="1"/>
  <c r="S238" i="27"/>
  <c r="S325" i="27"/>
  <c r="S413" i="27"/>
  <c r="AD114" i="27" a="1"/>
  <c r="AD114" i="27" s="1"/>
  <c r="L217" i="27"/>
  <c r="L394" i="27" s="1"/>
  <c r="AD71" i="27" a="1"/>
  <c r="AD71" i="27" s="1"/>
  <c r="K294" i="27"/>
  <c r="K382" i="27"/>
  <c r="R96" i="27"/>
  <c r="AL96" i="27" s="1"/>
  <c r="S269" i="27"/>
  <c r="S96" i="27" s="1"/>
  <c r="AM96" i="27" s="1"/>
  <c r="AF43" i="27"/>
  <c r="AF293" i="27" s="1"/>
  <c r="R91" i="27"/>
  <c r="AL91" i="27" s="1"/>
  <c r="AL104" i="27" s="1"/>
  <c r="S264" i="27"/>
  <c r="S352" i="27"/>
  <c r="H312" i="29"/>
  <c r="H315" i="29" s="1"/>
  <c r="H296" i="29"/>
  <c r="K45" i="27"/>
  <c r="AD301" i="27"/>
  <c r="AD303" i="27"/>
  <c r="AD6" i="27"/>
  <c r="H292" i="29" s="1"/>
  <c r="AD325" i="27"/>
  <c r="AD7" i="27"/>
  <c r="AD157" i="27" a="1"/>
  <c r="AD157" i="27" s="1"/>
  <c r="S237" i="27"/>
  <c r="R98" i="27"/>
  <c r="AL98" i="27" s="1"/>
  <c r="S271" i="27"/>
  <c r="S98" i="27" s="1"/>
  <c r="AM98" i="27" s="1"/>
  <c r="AD72" i="27" a="1"/>
  <c r="AD72" i="27" s="1"/>
  <c r="AL275" i="27"/>
  <c r="AK9" i="27"/>
  <c r="K217" i="27"/>
  <c r="S239" i="27"/>
  <c r="S386" i="27"/>
  <c r="S429" i="27" s="1"/>
  <c r="S253" i="27"/>
  <c r="S298" i="27"/>
  <c r="S341" i="27" s="1"/>
  <c r="K216" i="27"/>
  <c r="S447" i="27"/>
  <c r="S183" i="27" s="1"/>
  <c r="AM183" i="27" s="1"/>
  <c r="AD156" i="27" a="1"/>
  <c r="AD156" i="27" s="1"/>
  <c r="T315" i="29"/>
  <c r="U309" i="29"/>
  <c r="S327" i="27"/>
  <c r="AF41" i="27"/>
  <c r="L214" i="27" s="1"/>
  <c r="R176" i="27"/>
  <c r="AL176" i="27" s="1"/>
  <c r="R95" i="27"/>
  <c r="AL95" i="27" s="1"/>
  <c r="S268" i="27"/>
  <c r="S95" i="27" s="1"/>
  <c r="AM95" i="27" s="1"/>
  <c r="AD69" i="27" a="1"/>
  <c r="AD69" i="27" s="1"/>
  <c r="S415" i="27"/>
  <c r="AG44" i="27"/>
  <c r="AG294" i="27" s="1"/>
  <c r="AD155" i="27" a="1"/>
  <c r="AD155" i="27" s="1"/>
  <c r="S267" i="27"/>
  <c r="S400" i="27"/>
  <c r="S443" i="27" s="1"/>
  <c r="S312" i="27"/>
  <c r="S355" i="27" s="1"/>
  <c r="K391" i="27"/>
  <c r="K303" i="27"/>
  <c r="L215" i="27"/>
  <c r="S445" i="27"/>
  <c r="S181" i="27" s="1"/>
  <c r="AM181" i="27" s="1"/>
  <c r="R181" i="27"/>
  <c r="AL181" i="27" s="1"/>
  <c r="S357" i="27"/>
  <c r="S139" i="27" s="1"/>
  <c r="AM139" i="27" s="1"/>
  <c r="J394" i="27"/>
  <c r="S356" i="27"/>
  <c r="S138" i="27" s="1"/>
  <c r="AM138" i="27" s="1"/>
  <c r="R138" i="27"/>
  <c r="AL138" i="27" s="1"/>
  <c r="S359" i="27"/>
  <c r="S141" i="27" s="1"/>
  <c r="AM141" i="27" s="1"/>
  <c r="R180" i="27"/>
  <c r="AL180" i="27" s="1"/>
  <c r="S444" i="27"/>
  <c r="S180" i="27" s="1"/>
  <c r="AM180" i="27" s="1"/>
  <c r="AD112" i="27" a="1"/>
  <c r="AD112" i="27" s="1"/>
  <c r="AE291" i="27"/>
  <c r="AE59" i="27"/>
  <c r="I183" i="29" s="1"/>
  <c r="O42" i="27"/>
  <c r="N42" i="27"/>
  <c r="O44" i="27"/>
  <c r="L45" i="27"/>
  <c r="K46" i="27"/>
  <c r="M42" i="27"/>
  <c r="K31" i="27"/>
  <c r="M43" i="27"/>
  <c r="L32" i="27"/>
  <c r="N44" i="27"/>
  <c r="M32" i="27"/>
  <c r="M41" i="27"/>
  <c r="L31" i="27"/>
  <c r="K392" i="27" l="1"/>
  <c r="M217" i="27"/>
  <c r="J305" i="27"/>
  <c r="H203" i="29"/>
  <c r="L216" i="27"/>
  <c r="L393" i="27" s="1"/>
  <c r="H295" i="29"/>
  <c r="H298" i="29" s="1"/>
  <c r="AD61" i="27"/>
  <c r="H193" i="29"/>
  <c r="H112" i="29"/>
  <c r="H113" i="29" s="1"/>
  <c r="AD188" i="27" a="1"/>
  <c r="AD188" i="27" s="1"/>
  <c r="L306" i="27"/>
  <c r="AD4" i="27"/>
  <c r="AW4" i="27" s="1"/>
  <c r="I311" i="29"/>
  <c r="I295" i="29"/>
  <c r="I112" i="29"/>
  <c r="I203" i="29"/>
  <c r="I193" i="29"/>
  <c r="L303" i="27"/>
  <c r="L391" i="27"/>
  <c r="AE6" i="27"/>
  <c r="I292" i="29" s="1"/>
  <c r="AE325" i="27"/>
  <c r="AE303" i="27"/>
  <c r="AE7" i="27"/>
  <c r="L392" i="27"/>
  <c r="L304" i="27"/>
  <c r="AG43" i="27"/>
  <c r="AG293" i="27" s="1"/>
  <c r="AE31" i="27"/>
  <c r="K204" i="27" s="1"/>
  <c r="K59" i="27"/>
  <c r="K4" i="27" s="1"/>
  <c r="AF32" i="27"/>
  <c r="L205" i="27" s="1"/>
  <c r="K394" i="27"/>
  <c r="K306" i="27"/>
  <c r="AM275" i="27"/>
  <c r="AM9" i="27" s="1"/>
  <c r="AL9" i="27"/>
  <c r="AD2" i="27"/>
  <c r="AW2" i="27" s="1"/>
  <c r="AD103" i="27" a="1"/>
  <c r="AD103" i="27" s="1"/>
  <c r="AD8" i="27" s="1"/>
  <c r="H293" i="29" s="1"/>
  <c r="H299" i="29" s="1"/>
  <c r="M306" i="27"/>
  <c r="M394" i="27"/>
  <c r="AH42" i="27"/>
  <c r="AH292" i="27" s="1"/>
  <c r="K305" i="27"/>
  <c r="K393" i="27"/>
  <c r="AE45" i="27"/>
  <c r="K218" i="27" s="1"/>
  <c r="AH44" i="27"/>
  <c r="AH294" i="27" s="1"/>
  <c r="AE46" i="27"/>
  <c r="K219" i="27" s="1"/>
  <c r="U315" i="29"/>
  <c r="V309" i="29"/>
  <c r="V315" i="29" s="1"/>
  <c r="H308" i="29"/>
  <c r="H67" i="38"/>
  <c r="H68" i="38" s="1"/>
  <c r="H138" i="29" s="1"/>
  <c r="AF291" i="27"/>
  <c r="AF59" i="27"/>
  <c r="J183" i="29" s="1"/>
  <c r="AD3" i="27"/>
  <c r="AW3" i="27" s="1"/>
  <c r="AD146" i="27" a="1"/>
  <c r="AD146" i="27" s="1"/>
  <c r="AF31" i="27"/>
  <c r="AF45" i="27"/>
  <c r="AI42" i="27"/>
  <c r="AI292" i="27" s="1"/>
  <c r="AG41" i="27"/>
  <c r="M214" i="27" s="1"/>
  <c r="AI44" i="27"/>
  <c r="AI294" i="27" s="1"/>
  <c r="AG32" i="27"/>
  <c r="AG42" i="27"/>
  <c r="AG292" i="27" s="1"/>
  <c r="P42" i="27"/>
  <c r="N41" i="27"/>
  <c r="N43" i="27"/>
  <c r="L46" i="27"/>
  <c r="M31" i="27"/>
  <c r="I105" i="44" l="1"/>
  <c r="L305" i="27"/>
  <c r="M215" i="27"/>
  <c r="M304" i="27" s="1"/>
  <c r="N217" i="27"/>
  <c r="N394" i="27" s="1"/>
  <c r="H301" i="29"/>
  <c r="M216" i="27"/>
  <c r="M393" i="27" s="1"/>
  <c r="L218" i="27"/>
  <c r="L307" i="27" s="1"/>
  <c r="O217" i="27"/>
  <c r="O306" i="27" s="1"/>
  <c r="O349" i="27" s="1"/>
  <c r="O131" i="27" s="1"/>
  <c r="AI131" i="27" s="1"/>
  <c r="M205" i="27"/>
  <c r="M294" i="27" s="1"/>
  <c r="L204" i="27"/>
  <c r="L381" i="27" s="1"/>
  <c r="K308" i="27"/>
  <c r="K396" i="27"/>
  <c r="L294" i="27"/>
  <c r="L382" i="27"/>
  <c r="AJ42" i="27"/>
  <c r="AJ292" i="27" s="1"/>
  <c r="H137" i="29"/>
  <c r="H270" i="29" s="1"/>
  <c r="H272" i="29" s="1"/>
  <c r="H275" i="29" s="1"/>
  <c r="H136" i="29"/>
  <c r="H250" i="29" s="1"/>
  <c r="H252" i="29" s="1"/>
  <c r="H255" i="29" s="1"/>
  <c r="N215" i="27"/>
  <c r="H239" i="29"/>
  <c r="H314" i="29"/>
  <c r="AH41" i="27"/>
  <c r="H230" i="29"/>
  <c r="H232" i="29" s="1"/>
  <c r="H235" i="29" s="1"/>
  <c r="J105" i="44"/>
  <c r="I113" i="29"/>
  <c r="K395" i="27"/>
  <c r="K307" i="27"/>
  <c r="H303" i="29"/>
  <c r="AG31" i="27"/>
  <c r="M204" i="27" s="1"/>
  <c r="K381" i="27"/>
  <c r="K293" i="27"/>
  <c r="I298" i="29"/>
  <c r="J193" i="29"/>
  <c r="J295" i="29"/>
  <c r="J203" i="29"/>
  <c r="J311" i="29"/>
  <c r="J112" i="29"/>
  <c r="AE60" i="27"/>
  <c r="AE154" i="27" a="1"/>
  <c r="AE154" i="27" s="1"/>
  <c r="AE113" i="27" a="1"/>
  <c r="AE113" i="27" s="1"/>
  <c r="AE70" i="27" a="1"/>
  <c r="AE70" i="27" s="1"/>
  <c r="AE71" i="27" a="1"/>
  <c r="AE71" i="27" s="1"/>
  <c r="AE114" i="27" a="1"/>
  <c r="AE114" i="27" s="1"/>
  <c r="AE157" i="27" a="1"/>
  <c r="AE157" i="27" s="1"/>
  <c r="AE112" i="27" a="1"/>
  <c r="AE112" i="27" s="1"/>
  <c r="AE69" i="27" a="1"/>
  <c r="AE69" i="27" s="1"/>
  <c r="AE115" i="27" a="1"/>
  <c r="AE115" i="27" s="1"/>
  <c r="AE156" i="27" a="1"/>
  <c r="AE156" i="27" s="1"/>
  <c r="AE155" i="27" a="1"/>
  <c r="AE155" i="27" s="1"/>
  <c r="AE72" i="27" a="1"/>
  <c r="AE72" i="27" s="1"/>
  <c r="AF46" i="27"/>
  <c r="AF60" i="27" s="1"/>
  <c r="AG291" i="27"/>
  <c r="AG59" i="27"/>
  <c r="K183" i="29" s="1"/>
  <c r="I308" i="29"/>
  <c r="I67" i="38"/>
  <c r="I68" i="38" s="1"/>
  <c r="I138" i="29" s="1"/>
  <c r="I230" i="29" s="1"/>
  <c r="I232" i="29" s="1"/>
  <c r="I235" i="29" s="1"/>
  <c r="AF325" i="27"/>
  <c r="AF303" i="27"/>
  <c r="AF6" i="27"/>
  <c r="J292" i="29" s="1"/>
  <c r="AF7" i="27"/>
  <c r="I111" i="44"/>
  <c r="I106" i="44"/>
  <c r="I107" i="44" s="1"/>
  <c r="I101" i="44" s="1"/>
  <c r="L59" i="27"/>
  <c r="L4" i="27" s="1"/>
  <c r="M391" i="27"/>
  <c r="M303" i="27"/>
  <c r="AH43" i="27"/>
  <c r="AH293" i="27" s="1"/>
  <c r="O215" i="27"/>
  <c r="Q42" i="27"/>
  <c r="P44" i="27"/>
  <c r="O43" i="27"/>
  <c r="O41" i="27"/>
  <c r="P41" i="27"/>
  <c r="P43" i="27"/>
  <c r="Q44" i="27"/>
  <c r="M45" i="27"/>
  <c r="M46" i="27"/>
  <c r="N32" i="27"/>
  <c r="N31" i="27"/>
  <c r="M305" i="27" l="1"/>
  <c r="M382" i="27"/>
  <c r="O261" i="27"/>
  <c r="O88" i="27" s="1"/>
  <c r="AI88" i="27" s="1"/>
  <c r="M392" i="27"/>
  <c r="L395" i="27"/>
  <c r="H279" i="29"/>
  <c r="H281" i="29" s="1"/>
  <c r="N306" i="27"/>
  <c r="O394" i="27"/>
  <c r="O437" i="27" s="1"/>
  <c r="O173" i="27" s="1"/>
  <c r="AI173" i="27" s="1"/>
  <c r="H259" i="29"/>
  <c r="H261" i="29" s="1"/>
  <c r="M59" i="27"/>
  <c r="M4" i="27" s="1"/>
  <c r="N216" i="27"/>
  <c r="N393" i="27" s="1"/>
  <c r="L293" i="27"/>
  <c r="AE103" i="27" a="1"/>
  <c r="AE103" i="27" s="1"/>
  <c r="AE8" i="27" s="1"/>
  <c r="I293" i="29" s="1"/>
  <c r="AF115" i="27" a="1"/>
  <c r="AF115" i="27" s="1"/>
  <c r="AF156" i="27" a="1"/>
  <c r="AF156" i="27" s="1"/>
  <c r="L219" i="27"/>
  <c r="L396" i="27" s="1"/>
  <c r="AE146" i="27" a="1"/>
  <c r="AE146" i="27" s="1"/>
  <c r="P215" i="27"/>
  <c r="P304" i="27" s="1"/>
  <c r="M381" i="27"/>
  <c r="M293" i="27"/>
  <c r="AH291" i="27"/>
  <c r="AH59" i="27"/>
  <c r="L183" i="29" s="1"/>
  <c r="AF112" i="27" a="1"/>
  <c r="AF112" i="27" s="1"/>
  <c r="AG325" i="27"/>
  <c r="AG303" i="27"/>
  <c r="AG6" i="27"/>
  <c r="K292" i="29" s="1"/>
  <c r="AG7" i="27"/>
  <c r="K308" i="29" s="1"/>
  <c r="AF157" i="27" a="1"/>
  <c r="AF157" i="27" s="1"/>
  <c r="AJ44" i="27"/>
  <c r="AJ294" i="27" s="1"/>
  <c r="J298" i="29"/>
  <c r="H319" i="29"/>
  <c r="H317" i="29"/>
  <c r="I296" i="29"/>
  <c r="I312" i="29"/>
  <c r="I315" i="29" s="1"/>
  <c r="AE61" i="27"/>
  <c r="AF154" i="27" a="1"/>
  <c r="AF154" i="27" s="1"/>
  <c r="AK44" i="27"/>
  <c r="AK294" i="27" s="1"/>
  <c r="J113" i="29"/>
  <c r="K105" i="44"/>
  <c r="AF155" i="27" a="1"/>
  <c r="AF155" i="27" s="1"/>
  <c r="AF72" i="27" a="1"/>
  <c r="AF72" i="27" s="1"/>
  <c r="I136" i="29"/>
  <c r="I250" i="29" s="1"/>
  <c r="I252" i="29" s="1"/>
  <c r="I255" i="29" s="1"/>
  <c r="I137" i="29"/>
  <c r="I270" i="29" s="1"/>
  <c r="I272" i="29" s="1"/>
  <c r="I275" i="29" s="1"/>
  <c r="J111" i="44"/>
  <c r="J113" i="44" s="1"/>
  <c r="J106" i="44"/>
  <c r="J107" i="44" s="1"/>
  <c r="J101" i="44" s="1"/>
  <c r="AF70" i="27" a="1"/>
  <c r="AF70" i="27" s="1"/>
  <c r="N392" i="27"/>
  <c r="N304" i="27"/>
  <c r="H241" i="29"/>
  <c r="I314" i="29"/>
  <c r="I239" i="29"/>
  <c r="I241" i="29" s="1"/>
  <c r="AF114" i="27" a="1"/>
  <c r="AF114" i="27" s="1"/>
  <c r="H329" i="29"/>
  <c r="AE188" i="27" a="1"/>
  <c r="AE188" i="27" s="1"/>
  <c r="AE4" i="27"/>
  <c r="AX4" i="27" s="1"/>
  <c r="I113" i="44"/>
  <c r="O259" i="27"/>
  <c r="O86" i="27" s="1"/>
  <c r="AI86" i="27" s="1"/>
  <c r="O304" i="27"/>
  <c r="O347" i="27" s="1"/>
  <c r="O129" i="27" s="1"/>
  <c r="AI129" i="27" s="1"/>
  <c r="O392" i="27"/>
  <c r="O435" i="27" s="1"/>
  <c r="O171" i="27" s="1"/>
  <c r="AI171" i="27" s="1"/>
  <c r="AE2" i="27"/>
  <c r="AX2" i="27" s="1"/>
  <c r="H327" i="29"/>
  <c r="H331" i="29" s="1"/>
  <c r="AF71" i="27" a="1"/>
  <c r="AF71" i="27" s="1"/>
  <c r="H328" i="29"/>
  <c r="AG45" i="27"/>
  <c r="K295" i="29"/>
  <c r="K311" i="29"/>
  <c r="K112" i="29"/>
  <c r="K203" i="29"/>
  <c r="K193" i="29"/>
  <c r="AH31" i="27"/>
  <c r="N204" i="27"/>
  <c r="J296" i="29"/>
  <c r="J312" i="29"/>
  <c r="J315" i="29" s="1"/>
  <c r="AF61" i="27"/>
  <c r="AH32" i="27"/>
  <c r="N205" i="27"/>
  <c r="AF69" i="27" a="1"/>
  <c r="AF69" i="27" s="1"/>
  <c r="AI41" i="27"/>
  <c r="O214" i="27" s="1"/>
  <c r="AG46" i="27"/>
  <c r="M219" i="27" s="1"/>
  <c r="AI43" i="27"/>
  <c r="AI293" i="27" s="1"/>
  <c r="AJ43" i="27"/>
  <c r="AJ293" i="27" s="1"/>
  <c r="AJ41" i="27"/>
  <c r="AK42" i="27"/>
  <c r="AK292" i="27" s="1"/>
  <c r="J67" i="38"/>
  <c r="J68" i="38" s="1"/>
  <c r="J138" i="29" s="1"/>
  <c r="J308" i="29"/>
  <c r="AE3" i="27"/>
  <c r="AX3" i="27" s="1"/>
  <c r="N214" i="27"/>
  <c r="AF113" i="27" a="1"/>
  <c r="AF113" i="27" s="1"/>
  <c r="O45" i="27"/>
  <c r="N45" i="27"/>
  <c r="O46" i="27"/>
  <c r="Q41" i="27"/>
  <c r="R44" i="27"/>
  <c r="Q43" i="27"/>
  <c r="N46" i="27"/>
  <c r="L308" i="27" l="1"/>
  <c r="N305" i="27"/>
  <c r="O216" i="27"/>
  <c r="O393" i="27" s="1"/>
  <c r="O436" i="27" s="1"/>
  <c r="O172" i="27" s="1"/>
  <c r="AI172" i="27" s="1"/>
  <c r="P216" i="27"/>
  <c r="P393" i="27" s="1"/>
  <c r="AG112" i="27" a="1"/>
  <c r="AG112" i="27" s="1"/>
  <c r="I299" i="29"/>
  <c r="I301" i="29" s="1"/>
  <c r="P347" i="27"/>
  <c r="P129" i="27" s="1"/>
  <c r="AJ129" i="27" s="1"/>
  <c r="M218" i="27"/>
  <c r="M395" i="27" s="1"/>
  <c r="AG155" i="27" a="1"/>
  <c r="AG155" i="27" s="1"/>
  <c r="AG114" i="27" a="1"/>
  <c r="AG114" i="27" s="1"/>
  <c r="O59" i="27"/>
  <c r="O4" i="27" s="1"/>
  <c r="AG71" i="27" a="1"/>
  <c r="AG71" i="27" s="1"/>
  <c r="AG113" i="27" a="1"/>
  <c r="AG113" i="27" s="1"/>
  <c r="AG70" i="27" a="1"/>
  <c r="AG70" i="27" s="1"/>
  <c r="AG60" i="27"/>
  <c r="K296" i="29" s="1"/>
  <c r="AF2" i="27"/>
  <c r="AY2" i="27" s="1"/>
  <c r="P392" i="27"/>
  <c r="P435" i="27" s="1"/>
  <c r="P171" i="27" s="1"/>
  <c r="AJ171" i="27" s="1"/>
  <c r="I279" i="29"/>
  <c r="I281" i="29" s="1"/>
  <c r="I284" i="29" s="1"/>
  <c r="AG156" i="27" a="1"/>
  <c r="AG156" i="27" s="1"/>
  <c r="AG115" i="27" a="1"/>
  <c r="AG115" i="27" s="1"/>
  <c r="I319" i="29"/>
  <c r="J134" i="44" s="1"/>
  <c r="AF103" i="27" a="1"/>
  <c r="AF103" i="27" s="1"/>
  <c r="AF8" i="27" s="1"/>
  <c r="J293" i="29" s="1"/>
  <c r="J299" i="29" s="1"/>
  <c r="J301" i="29" s="1"/>
  <c r="P214" i="27"/>
  <c r="AG154" i="27" a="1"/>
  <c r="AG154" i="27" s="1"/>
  <c r="AG157" i="27" a="1"/>
  <c r="AG157" i="27" s="1"/>
  <c r="P259" i="27"/>
  <c r="P86" i="27" s="1"/>
  <c r="AJ86" i="27" s="1"/>
  <c r="AG72" i="27" a="1"/>
  <c r="AG72" i="27" s="1"/>
  <c r="O303" i="27"/>
  <c r="O346" i="27" s="1"/>
  <c r="O391" i="27"/>
  <c r="O434" i="27" s="1"/>
  <c r="O258" i="27"/>
  <c r="AI45" i="27"/>
  <c r="O218" i="27"/>
  <c r="I138" i="44"/>
  <c r="H264" i="29"/>
  <c r="H332" i="29"/>
  <c r="K111" i="44"/>
  <c r="K106" i="44"/>
  <c r="K107" i="44" s="1"/>
  <c r="K101" i="44" s="1"/>
  <c r="P217" i="27"/>
  <c r="K298" i="29"/>
  <c r="H284" i="29"/>
  <c r="I137" i="44"/>
  <c r="Q217" i="27"/>
  <c r="AF3" i="27"/>
  <c r="AY3" i="27" s="1"/>
  <c r="AH46" i="27"/>
  <c r="N219" i="27"/>
  <c r="Q215" i="27"/>
  <c r="L105" i="44"/>
  <c r="K113" i="29"/>
  <c r="AG69" i="27" a="1"/>
  <c r="AG69" i="27" s="1"/>
  <c r="I259" i="29"/>
  <c r="L112" i="29"/>
  <c r="L193" i="29"/>
  <c r="L295" i="29"/>
  <c r="L203" i="29"/>
  <c r="L311" i="29"/>
  <c r="Q130" i="27"/>
  <c r="AK130" i="27" s="1"/>
  <c r="Q87" i="27"/>
  <c r="AK87" i="27" s="1"/>
  <c r="AK43" i="27"/>
  <c r="AK293" i="27" s="1"/>
  <c r="Q172" i="27"/>
  <c r="AK172" i="27" s="1"/>
  <c r="Q216" i="27"/>
  <c r="AF146" i="27" a="1"/>
  <c r="AF146" i="27" s="1"/>
  <c r="AH7" i="27"/>
  <c r="L308" i="29" s="1"/>
  <c r="AH6" i="27"/>
  <c r="L292" i="29" s="1"/>
  <c r="AH303" i="27"/>
  <c r="AH325" i="27"/>
  <c r="J137" i="29"/>
  <c r="K138" i="29"/>
  <c r="L138" i="29" s="1"/>
  <c r="J136" i="29"/>
  <c r="O219" i="27"/>
  <c r="AI46" i="27"/>
  <c r="I244" i="29"/>
  <c r="J136" i="44"/>
  <c r="AF188" i="27" a="1"/>
  <c r="AF188" i="27" s="1"/>
  <c r="AF4" i="27"/>
  <c r="AY4" i="27" s="1"/>
  <c r="J230" i="29"/>
  <c r="J232" i="29" s="1"/>
  <c r="J235" i="29" s="1"/>
  <c r="K314" i="29"/>
  <c r="AH45" i="27"/>
  <c r="N218" i="27"/>
  <c r="N391" i="27"/>
  <c r="N303" i="27"/>
  <c r="AJ291" i="27"/>
  <c r="AJ59" i="27"/>
  <c r="N183" i="29" s="1"/>
  <c r="AI291" i="27"/>
  <c r="AI59" i="27"/>
  <c r="M183" i="29" s="1"/>
  <c r="H333" i="29"/>
  <c r="I136" i="44"/>
  <c r="H244" i="29"/>
  <c r="I134" i="44"/>
  <c r="J239" i="29"/>
  <c r="J241" i="29" s="1"/>
  <c r="J314" i="29"/>
  <c r="J319" i="29" s="1"/>
  <c r="K134" i="44" s="1"/>
  <c r="N294" i="27"/>
  <c r="N382" i="27"/>
  <c r="AL44" i="27"/>
  <c r="AL294" i="27" s="1"/>
  <c r="AK41" i="27"/>
  <c r="Q128" i="27"/>
  <c r="Q85" i="27"/>
  <c r="Q214" i="27"/>
  <c r="Q170" i="27"/>
  <c r="N59" i="27"/>
  <c r="N4" i="27" s="1"/>
  <c r="M308" i="27"/>
  <c r="M396" i="27"/>
  <c r="N293" i="27"/>
  <c r="N381" i="27"/>
  <c r="I317" i="29"/>
  <c r="R42" i="27"/>
  <c r="S42" i="27"/>
  <c r="P45" i="27"/>
  <c r="P46" i="27"/>
  <c r="R41" i="27"/>
  <c r="R43" i="27"/>
  <c r="S44" i="27"/>
  <c r="M307" i="27" l="1"/>
  <c r="O305" i="27"/>
  <c r="O348" i="27" s="1"/>
  <c r="O130" i="27" s="1"/>
  <c r="AI130" i="27" s="1"/>
  <c r="AH112" i="27" a="1"/>
  <c r="AH112" i="27" s="1"/>
  <c r="O260" i="27"/>
  <c r="O87" i="27" s="1"/>
  <c r="AI87" i="27" s="1"/>
  <c r="P305" i="27"/>
  <c r="J137" i="44"/>
  <c r="AG146" i="27" a="1"/>
  <c r="AG146" i="27" s="1"/>
  <c r="I303" i="29"/>
  <c r="I327" i="29" s="1"/>
  <c r="I331" i="29" s="1"/>
  <c r="J303" i="29"/>
  <c r="J327" i="29" s="1"/>
  <c r="AH114" i="27" a="1"/>
  <c r="AH114" i="27" s="1"/>
  <c r="K230" i="29"/>
  <c r="K232" i="29" s="1"/>
  <c r="K235" i="29" s="1"/>
  <c r="AG4" i="27"/>
  <c r="AZ4" i="27" s="1"/>
  <c r="AH72" i="27" a="1"/>
  <c r="AH72" i="27" s="1"/>
  <c r="K312" i="29"/>
  <c r="K315" i="29" s="1"/>
  <c r="K317" i="29" s="1"/>
  <c r="AG188" i="27" a="1"/>
  <c r="AG188" i="27" s="1"/>
  <c r="AG61" i="27"/>
  <c r="P258" i="27"/>
  <c r="P85" i="27" s="1"/>
  <c r="AG3" i="27"/>
  <c r="AZ3" i="27" s="1"/>
  <c r="J317" i="29"/>
  <c r="P303" i="27"/>
  <c r="P346" i="27" s="1"/>
  <c r="P128" i="27" s="1"/>
  <c r="P391" i="27"/>
  <c r="P434" i="27" s="1"/>
  <c r="AH115" i="27" a="1"/>
  <c r="AH115" i="27" s="1"/>
  <c r="AL42" i="27"/>
  <c r="AL292" i="27" s="1"/>
  <c r="M311" i="29"/>
  <c r="M112" i="29"/>
  <c r="M203" i="29"/>
  <c r="M295" i="29"/>
  <c r="M193" i="29"/>
  <c r="N308" i="27"/>
  <c r="N396" i="27"/>
  <c r="O307" i="27"/>
  <c r="O350" i="27" s="1"/>
  <c r="O132" i="27" s="1"/>
  <c r="AI132" i="27" s="1"/>
  <c r="O262" i="27"/>
  <c r="O89" i="27" s="1"/>
  <c r="AI89" i="27" s="1"/>
  <c r="O395" i="27"/>
  <c r="O438" i="27" s="1"/>
  <c r="O174" i="27" s="1"/>
  <c r="AI174" i="27" s="1"/>
  <c r="AH69" i="27" a="1"/>
  <c r="AH69" i="27" s="1"/>
  <c r="P174" i="27"/>
  <c r="AJ174" i="27" s="1"/>
  <c r="AJ45" i="27"/>
  <c r="P218" i="27"/>
  <c r="P89" i="27"/>
  <c r="AJ89" i="27" s="1"/>
  <c r="P132" i="27"/>
  <c r="AJ132" i="27" s="1"/>
  <c r="P59" i="27"/>
  <c r="P4" i="27" s="1"/>
  <c r="AH60" i="27"/>
  <c r="I343" i="29"/>
  <c r="J128" i="44"/>
  <c r="J141" i="44" s="1"/>
  <c r="J155" i="44" s="1"/>
  <c r="I261" i="29"/>
  <c r="AH70" i="27" a="1"/>
  <c r="AH70" i="27" s="1"/>
  <c r="AH156" i="27" a="1"/>
  <c r="AH156" i="27" s="1"/>
  <c r="AK170" i="27"/>
  <c r="R217" i="27"/>
  <c r="N307" i="27"/>
  <c r="N395" i="27"/>
  <c r="AI60" i="27"/>
  <c r="Q393" i="27"/>
  <c r="Q305" i="27"/>
  <c r="AG2" i="27"/>
  <c r="AZ2" i="27" s="1"/>
  <c r="AG103" i="27" a="1"/>
  <c r="AG103" i="27" s="1"/>
  <c r="AG8" i="27" s="1"/>
  <c r="K293" i="29" s="1"/>
  <c r="K299" i="29" s="1"/>
  <c r="K301" i="29" s="1"/>
  <c r="P436" i="27"/>
  <c r="P172" i="27" s="1"/>
  <c r="AJ172" i="27" s="1"/>
  <c r="K113" i="44"/>
  <c r="P170" i="27"/>
  <c r="AI325" i="27"/>
  <c r="AI6" i="27"/>
  <c r="AI303" i="27"/>
  <c r="AI7" i="27"/>
  <c r="AH155" i="27" a="1"/>
  <c r="AH155" i="27" s="1"/>
  <c r="AH154" i="27" a="1"/>
  <c r="AH154" i="27" s="1"/>
  <c r="Q391" i="27"/>
  <c r="Q303" i="27"/>
  <c r="O396" i="27"/>
  <c r="O439" i="27" s="1"/>
  <c r="O175" i="27" s="1"/>
  <c r="AI175" i="27" s="1"/>
  <c r="O308" i="27"/>
  <c r="O351" i="27" s="1"/>
  <c r="O133" i="27" s="1"/>
  <c r="AI133" i="27" s="1"/>
  <c r="O263" i="27"/>
  <c r="O90" i="27" s="1"/>
  <c r="AI90" i="27" s="1"/>
  <c r="L298" i="29"/>
  <c r="M292" i="29"/>
  <c r="L230" i="29"/>
  <c r="L232" i="29" s="1"/>
  <c r="L235" i="29" s="1"/>
  <c r="AH157" i="27" a="1"/>
  <c r="AH157" i="27" s="1"/>
  <c r="AK85" i="27"/>
  <c r="K136" i="29"/>
  <c r="J250" i="29"/>
  <c r="J252" i="29" s="1"/>
  <c r="J255" i="29" s="1"/>
  <c r="L106" i="44"/>
  <c r="L107" i="44" s="1"/>
  <c r="L101" i="44" s="1"/>
  <c r="L111" i="44"/>
  <c r="L113" i="44" s="1"/>
  <c r="H344" i="29"/>
  <c r="I130" i="44"/>
  <c r="J244" i="29"/>
  <c r="K136" i="44"/>
  <c r="AL41" i="27"/>
  <c r="R85" i="27"/>
  <c r="AL85" i="27" s="1"/>
  <c r="R214" i="27"/>
  <c r="R128" i="27"/>
  <c r="AL128" i="27" s="1"/>
  <c r="R170" i="27"/>
  <c r="AL170" i="27" s="1"/>
  <c r="AM44" i="27"/>
  <c r="AM294" i="27" s="1"/>
  <c r="S131" i="27"/>
  <c r="AM131" i="27" s="1"/>
  <c r="S217" i="27"/>
  <c r="S88" i="27"/>
  <c r="AM88" i="27" s="1"/>
  <c r="S173" i="27"/>
  <c r="AM173" i="27" s="1"/>
  <c r="AJ7" i="27"/>
  <c r="AJ325" i="27"/>
  <c r="AJ6" i="27"/>
  <c r="AJ303" i="27"/>
  <c r="Q306" i="27"/>
  <c r="Q394" i="27"/>
  <c r="P394" i="27"/>
  <c r="P437" i="27" s="1"/>
  <c r="P306" i="27"/>
  <c r="P349" i="27" s="1"/>
  <c r="P131" i="27" s="1"/>
  <c r="AJ131" i="27" s="1"/>
  <c r="P261" i="27"/>
  <c r="P88" i="27" s="1"/>
  <c r="AJ88" i="27" s="1"/>
  <c r="O85" i="27"/>
  <c r="N203" i="29"/>
  <c r="N311" i="29"/>
  <c r="N193" i="29"/>
  <c r="N295" i="29"/>
  <c r="N112" i="29"/>
  <c r="AH113" i="27" a="1"/>
  <c r="AH113" i="27" s="1"/>
  <c r="R87" i="27"/>
  <c r="AL87" i="27" s="1"/>
  <c r="R130" i="27"/>
  <c r="AL130" i="27" s="1"/>
  <c r="AL43" i="27"/>
  <c r="AL293" i="27" s="1"/>
  <c r="R172" i="27"/>
  <c r="AL172" i="27" s="1"/>
  <c r="R216" i="27"/>
  <c r="AK291" i="27"/>
  <c r="AK59" i="27"/>
  <c r="O183" i="29" s="1"/>
  <c r="J259" i="29"/>
  <c r="J261" i="29" s="1"/>
  <c r="K239" i="29"/>
  <c r="K241" i="29" s="1"/>
  <c r="J279" i="29"/>
  <c r="K137" i="29"/>
  <c r="J270" i="29"/>
  <c r="J272" i="29" s="1"/>
  <c r="J275" i="29" s="1"/>
  <c r="I132" i="44"/>
  <c r="H345" i="29"/>
  <c r="O170" i="27"/>
  <c r="I128" i="44"/>
  <c r="H343" i="29"/>
  <c r="L113" i="29"/>
  <c r="M105" i="44"/>
  <c r="AJ46" i="27"/>
  <c r="P219" i="27"/>
  <c r="P175" i="27"/>
  <c r="AJ175" i="27" s="1"/>
  <c r="P90" i="27"/>
  <c r="AJ90" i="27" s="1"/>
  <c r="P133" i="27"/>
  <c r="AJ133" i="27" s="1"/>
  <c r="I344" i="29"/>
  <c r="J130" i="44"/>
  <c r="J142" i="44" s="1"/>
  <c r="J156" i="44" s="1"/>
  <c r="AH71" i="27" a="1"/>
  <c r="AH71" i="27" s="1"/>
  <c r="AK128" i="27"/>
  <c r="M308" i="29"/>
  <c r="L314" i="29"/>
  <c r="L239" i="29"/>
  <c r="L241" i="29" s="1"/>
  <c r="S129" i="27"/>
  <c r="AM129" i="27" s="1"/>
  <c r="S215" i="27"/>
  <c r="S86" i="27"/>
  <c r="AM86" i="27" s="1"/>
  <c r="S171" i="27"/>
  <c r="AM171" i="27" s="1"/>
  <c r="AM42" i="27"/>
  <c r="AM292" i="27" s="1"/>
  <c r="Q304" i="27"/>
  <c r="Q347" i="27" s="1"/>
  <c r="Q129" i="27" s="1"/>
  <c r="AK129" i="27" s="1"/>
  <c r="Q392" i="27"/>
  <c r="Q435" i="27" s="1"/>
  <c r="Q171" i="27" s="1"/>
  <c r="AK171" i="27" s="1"/>
  <c r="Q259" i="27"/>
  <c r="O128" i="27"/>
  <c r="Q45" i="27"/>
  <c r="Q46" i="27"/>
  <c r="S43" i="27"/>
  <c r="S41" i="27"/>
  <c r="J331" i="29" l="1"/>
  <c r="P260" i="27"/>
  <c r="J329" i="29"/>
  <c r="I329" i="29"/>
  <c r="I333" i="29" s="1"/>
  <c r="I328" i="29"/>
  <c r="I332" i="29" s="1"/>
  <c r="P348" i="27"/>
  <c r="P130" i="27" s="1"/>
  <c r="AJ130" i="27" s="1"/>
  <c r="J328" i="29"/>
  <c r="K319" i="29"/>
  <c r="L134" i="44" s="1"/>
  <c r="O364" i="27"/>
  <c r="O366" i="27" s="1"/>
  <c r="Q258" i="27"/>
  <c r="R258" i="27" s="1"/>
  <c r="Q346" i="27"/>
  <c r="Q434" i="27"/>
  <c r="O276" i="27"/>
  <c r="O278" i="27" s="1"/>
  <c r="AH103" i="27" a="1"/>
  <c r="AH103" i="27" s="1"/>
  <c r="AH8" i="27" s="1"/>
  <c r="L293" i="29" s="1"/>
  <c r="M293" i="29" s="1"/>
  <c r="N293" i="29" s="1"/>
  <c r="O293" i="29" s="1"/>
  <c r="P293" i="29" s="1"/>
  <c r="Q293" i="29" s="1"/>
  <c r="R293" i="29" s="1"/>
  <c r="S293" i="29" s="1"/>
  <c r="AH3" i="27"/>
  <c r="BA3" i="27" s="1"/>
  <c r="BB3" i="27" s="1"/>
  <c r="Q261" i="27"/>
  <c r="Q88" i="27" s="1"/>
  <c r="AK88" i="27" s="1"/>
  <c r="Q349" i="27"/>
  <c r="Q131" i="27" s="1"/>
  <c r="AK131" i="27" s="1"/>
  <c r="Q348" i="27"/>
  <c r="J264" i="29"/>
  <c r="K138" i="44"/>
  <c r="O452" i="27"/>
  <c r="AK325" i="27"/>
  <c r="AK6" i="27"/>
  <c r="AK7" i="27"/>
  <c r="AK303" i="27"/>
  <c r="S304" i="27"/>
  <c r="S392" i="27"/>
  <c r="H349" i="29"/>
  <c r="I348" i="29"/>
  <c r="H348" i="29"/>
  <c r="Q436" i="27"/>
  <c r="AJ128" i="27"/>
  <c r="AJ112" i="27" a="1"/>
  <c r="AJ112" i="27" s="1"/>
  <c r="AJ113" i="27" a="1"/>
  <c r="AJ113" i="27" s="1"/>
  <c r="AJ114" i="27" a="1"/>
  <c r="AJ114" i="27" s="1"/>
  <c r="AJ115" i="27" a="1"/>
  <c r="AJ115" i="27" s="1"/>
  <c r="AJ85" i="27"/>
  <c r="M111" i="44"/>
  <c r="M113" i="44" s="1"/>
  <c r="M106" i="44"/>
  <c r="M107" i="44" s="1"/>
  <c r="M101" i="44" s="1"/>
  <c r="I143" i="44"/>
  <c r="AI85" i="27"/>
  <c r="AI72" i="27" a="1"/>
  <c r="AI72" i="27" s="1"/>
  <c r="AI69" i="27" a="1"/>
  <c r="AI69" i="27" s="1"/>
  <c r="AI70" i="27" a="1"/>
  <c r="AI70" i="27" s="1"/>
  <c r="AI71" i="27" a="1"/>
  <c r="AI71" i="27" s="1"/>
  <c r="AH188" i="27" a="1"/>
  <c r="AH188" i="27" s="1"/>
  <c r="AH4" i="27"/>
  <c r="BA4" i="27" s="1"/>
  <c r="BB4" i="27" s="1"/>
  <c r="M296" i="29"/>
  <c r="M312" i="29"/>
  <c r="M315" i="29" s="1"/>
  <c r="AH2" i="27"/>
  <c r="BA2" i="27" s="1"/>
  <c r="BB2" i="27" s="1"/>
  <c r="AI128" i="27"/>
  <c r="AI114" i="27" a="1"/>
  <c r="AI114" i="27" s="1"/>
  <c r="AI113" i="27" a="1"/>
  <c r="AI113" i="27" s="1"/>
  <c r="AI112" i="27" a="1"/>
  <c r="AI112" i="27" s="1"/>
  <c r="AI115" i="27" a="1"/>
  <c r="AI115" i="27" s="1"/>
  <c r="P308" i="27"/>
  <c r="P351" i="27" s="1"/>
  <c r="P396" i="27"/>
  <c r="P439" i="27" s="1"/>
  <c r="P263" i="27"/>
  <c r="I142" i="44"/>
  <c r="AJ60" i="27"/>
  <c r="Q260" i="27"/>
  <c r="R260" i="27" s="1"/>
  <c r="P87" i="27"/>
  <c r="AJ87" i="27" s="1"/>
  <c r="AJ170" i="27"/>
  <c r="J138" i="44"/>
  <c r="I264" i="29"/>
  <c r="AM41" i="27"/>
  <c r="S128" i="27"/>
  <c r="AM128" i="27" s="1"/>
  <c r="S85" i="27"/>
  <c r="AM85" i="27" s="1"/>
  <c r="S214" i="27"/>
  <c r="S170" i="27"/>
  <c r="AM170" i="27" s="1"/>
  <c r="J343" i="29"/>
  <c r="J347" i="29" s="1"/>
  <c r="K128" i="44"/>
  <c r="K141" i="44" s="1"/>
  <c r="K155" i="44" s="1"/>
  <c r="Q86" i="27"/>
  <c r="L244" i="29"/>
  <c r="L137" i="29"/>
  <c r="K279" i="29"/>
  <c r="K281" i="29" s="1"/>
  <c r="K270" i="29"/>
  <c r="K272" i="29" s="1"/>
  <c r="K275" i="29" s="1"/>
  <c r="Q437" i="27"/>
  <c r="Q173" i="27" s="1"/>
  <c r="P173" i="27"/>
  <c r="AJ173" i="27" s="1"/>
  <c r="R391" i="27"/>
  <c r="R303" i="27"/>
  <c r="J333" i="29"/>
  <c r="N292" i="29"/>
  <c r="M298" i="29"/>
  <c r="R306" i="27"/>
  <c r="R394" i="27"/>
  <c r="R215" i="27"/>
  <c r="R259" i="27" s="1"/>
  <c r="R86" i="27" s="1"/>
  <c r="AL86" i="27" s="1"/>
  <c r="O193" i="29"/>
  <c r="O203" i="29"/>
  <c r="O295" i="29"/>
  <c r="O112" i="29"/>
  <c r="O311" i="29"/>
  <c r="R305" i="27"/>
  <c r="R393" i="27"/>
  <c r="M113" i="29"/>
  <c r="N105" i="44"/>
  <c r="H347" i="29"/>
  <c r="J281" i="29"/>
  <c r="O105" i="44"/>
  <c r="N113" i="29"/>
  <c r="L136" i="29"/>
  <c r="K250" i="29"/>
  <c r="K252" i="29" s="1"/>
  <c r="K255" i="29" s="1"/>
  <c r="K259" i="29"/>
  <c r="K261" i="29" s="1"/>
  <c r="I347" i="29"/>
  <c r="AI170" i="27"/>
  <c r="AI156" i="27" a="1"/>
  <c r="AI156" i="27" s="1"/>
  <c r="AI155" i="27" a="1"/>
  <c r="AI155" i="27" s="1"/>
  <c r="AI157" i="27" a="1"/>
  <c r="AI157" i="27" s="1"/>
  <c r="AI154" i="27" a="1"/>
  <c r="AI154" i="27" s="1"/>
  <c r="S306" i="27"/>
  <c r="S394" i="27"/>
  <c r="P262" i="27"/>
  <c r="P395" i="27"/>
  <c r="P438" i="27" s="1"/>
  <c r="P307" i="27"/>
  <c r="P350" i="27" s="1"/>
  <c r="N308" i="29"/>
  <c r="M314" i="29"/>
  <c r="I141" i="44"/>
  <c r="L136" i="44"/>
  <c r="K244" i="29"/>
  <c r="K303" i="29"/>
  <c r="K327" i="29" s="1"/>
  <c r="K331" i="29" s="1"/>
  <c r="AL291" i="27"/>
  <c r="AL59" i="27"/>
  <c r="P183" i="29" s="1"/>
  <c r="L296" i="29"/>
  <c r="L312" i="29"/>
  <c r="L315" i="29" s="1"/>
  <c r="L317" i="29" s="1"/>
  <c r="AH146" i="27" a="1"/>
  <c r="AH146" i="27" s="1"/>
  <c r="AM43" i="27"/>
  <c r="AM293" i="27" s="1"/>
  <c r="S130" i="27"/>
  <c r="AM130" i="27" s="1"/>
  <c r="S87" i="27"/>
  <c r="AM87" i="27" s="1"/>
  <c r="S216" i="27"/>
  <c r="S172" i="27"/>
  <c r="AM172" i="27" s="1"/>
  <c r="AK46" i="27"/>
  <c r="Q219" i="27"/>
  <c r="Q133" i="27"/>
  <c r="AK133" i="27" s="1"/>
  <c r="Q90" i="27"/>
  <c r="AK90" i="27" s="1"/>
  <c r="Q175" i="27"/>
  <c r="AK175" i="27" s="1"/>
  <c r="AK45" i="27"/>
  <c r="Q174" i="27"/>
  <c r="AK174" i="27" s="1"/>
  <c r="Q89" i="27"/>
  <c r="AK89" i="27" s="1"/>
  <c r="Q132" i="27"/>
  <c r="Q218" i="27"/>
  <c r="Q59" i="27"/>
  <c r="Q4" i="27" s="1"/>
  <c r="R46" i="27"/>
  <c r="M192" i="29" l="1"/>
  <c r="M195" i="29" s="1"/>
  <c r="M182" i="29"/>
  <c r="M185" i="29" s="1"/>
  <c r="J332" i="29"/>
  <c r="AJ156" i="27" a="1"/>
  <c r="AJ156" i="27" s="1"/>
  <c r="AJ155" i="27" a="1"/>
  <c r="AJ155" i="27" s="1"/>
  <c r="AJ157" i="27" a="1"/>
  <c r="AJ157" i="27" s="1"/>
  <c r="R437" i="27"/>
  <c r="R173" i="27" s="1"/>
  <c r="AL173" i="27" s="1"/>
  <c r="R349" i="27"/>
  <c r="R131" i="27" s="1"/>
  <c r="AL131" i="27" s="1"/>
  <c r="R346" i="27"/>
  <c r="R434" i="27"/>
  <c r="AJ154" i="27" a="1"/>
  <c r="AJ154" i="27" s="1"/>
  <c r="R348" i="27"/>
  <c r="L299" i="29"/>
  <c r="L301" i="29" s="1"/>
  <c r="R299" i="29"/>
  <c r="P452" i="27"/>
  <c r="N202" i="29" s="1"/>
  <c r="N205" i="29" s="1"/>
  <c r="R261" i="27"/>
  <c r="R88" i="27" s="1"/>
  <c r="AL88" i="27" s="1"/>
  <c r="R436" i="27"/>
  <c r="AJ69" i="27" a="1"/>
  <c r="AJ69" i="27" s="1"/>
  <c r="P364" i="27"/>
  <c r="N192" i="29" s="1"/>
  <c r="N195" i="29" s="1"/>
  <c r="AJ3" i="27"/>
  <c r="P276" i="27"/>
  <c r="N182" i="29" s="1"/>
  <c r="N185" i="29" s="1"/>
  <c r="S437" i="27"/>
  <c r="M317" i="29"/>
  <c r="M299" i="29"/>
  <c r="M301" i="29" s="1"/>
  <c r="AJ71" i="27" a="1"/>
  <c r="AJ71" i="27" s="1"/>
  <c r="AK60" i="27"/>
  <c r="O312" i="29" s="1"/>
  <c r="O315" i="29" s="1"/>
  <c r="AJ72" i="27" a="1"/>
  <c r="AJ72" i="27" s="1"/>
  <c r="L319" i="29"/>
  <c r="M134" i="44" s="1"/>
  <c r="J284" i="29"/>
  <c r="K137" i="44"/>
  <c r="AK86" i="27"/>
  <c r="AK71" i="27" a="1"/>
  <c r="AK71" i="27" s="1"/>
  <c r="AK69" i="27" a="1"/>
  <c r="AK69" i="27" s="1"/>
  <c r="AK72" i="27" a="1"/>
  <c r="AK72" i="27" s="1"/>
  <c r="AK70" i="27" a="1"/>
  <c r="AK70" i="27" s="1"/>
  <c r="Q262" i="27"/>
  <c r="Q395" i="27"/>
  <c r="Q438" i="27" s="1"/>
  <c r="Q307" i="27"/>
  <c r="Q350" i="27" s="1"/>
  <c r="AJ70" i="27" a="1"/>
  <c r="AJ70" i="27" s="1"/>
  <c r="P203" i="29"/>
  <c r="P295" i="29"/>
  <c r="P112" i="29"/>
  <c r="P311" i="29"/>
  <c r="P193" i="29"/>
  <c r="K264" i="29"/>
  <c r="L138" i="44"/>
  <c r="N111" i="44"/>
  <c r="N113" i="44" s="1"/>
  <c r="N106" i="44"/>
  <c r="N107" i="44" s="1"/>
  <c r="N101" i="44" s="1"/>
  <c r="AK173" i="27"/>
  <c r="AK155" i="27" a="1"/>
  <c r="AK155" i="27" s="1"/>
  <c r="AI3" i="27"/>
  <c r="AI146" i="27" a="1"/>
  <c r="AI146" i="27" s="1"/>
  <c r="AI2" i="27"/>
  <c r="AI103" i="27" a="1"/>
  <c r="AI103" i="27" s="1"/>
  <c r="AI8" i="27" s="1"/>
  <c r="K132" i="44"/>
  <c r="K143" i="44" s="1"/>
  <c r="K157" i="44" s="1"/>
  <c r="J345" i="29"/>
  <c r="AK157" i="27" a="1"/>
  <c r="AK157" i="27" s="1"/>
  <c r="K329" i="29"/>
  <c r="K333" i="29" s="1"/>
  <c r="K328" i="29"/>
  <c r="K332" i="29" s="1"/>
  <c r="S391" i="27"/>
  <c r="S303" i="27"/>
  <c r="AL7" i="27"/>
  <c r="AL325" i="27"/>
  <c r="AL303" i="27"/>
  <c r="AL6" i="27"/>
  <c r="P105" i="44"/>
  <c r="O113" i="29"/>
  <c r="S393" i="27"/>
  <c r="S305" i="27"/>
  <c r="M202" i="29"/>
  <c r="M205" i="29" s="1"/>
  <c r="O454" i="27"/>
  <c r="I155" i="44"/>
  <c r="I145" i="44"/>
  <c r="J145" i="44"/>
  <c r="K145" i="44"/>
  <c r="S258" i="27"/>
  <c r="M136" i="29"/>
  <c r="L250" i="29"/>
  <c r="L252" i="29" s="1"/>
  <c r="L255" i="29" s="1"/>
  <c r="L259" i="29"/>
  <c r="L261" i="29" s="1"/>
  <c r="K284" i="29"/>
  <c r="L137" i="44"/>
  <c r="S260" i="27"/>
  <c r="AL46" i="27"/>
  <c r="R90" i="27"/>
  <c r="AL90" i="27" s="1"/>
  <c r="R175" i="27"/>
  <c r="AL175" i="27" s="1"/>
  <c r="R133" i="27"/>
  <c r="AL133" i="27" s="1"/>
  <c r="R219" i="27"/>
  <c r="M319" i="29"/>
  <c r="N134" i="44" s="1"/>
  <c r="O292" i="29"/>
  <c r="N298" i="29"/>
  <c r="I156" i="44"/>
  <c r="J146" i="44"/>
  <c r="I146" i="44"/>
  <c r="AJ146" i="27" a="1"/>
  <c r="AJ146" i="27" s="1"/>
  <c r="S259" i="27"/>
  <c r="L128" i="44"/>
  <c r="L141" i="44" s="1"/>
  <c r="L155" i="44" s="1"/>
  <c r="K343" i="29"/>
  <c r="AK115" i="27" a="1"/>
  <c r="AK115" i="27" s="1"/>
  <c r="AK132" i="27"/>
  <c r="AK113" i="27" a="1"/>
  <c r="AK113" i="27" s="1"/>
  <c r="AK112" i="27" a="1"/>
  <c r="AK112" i="27" s="1"/>
  <c r="R304" i="27"/>
  <c r="R347" i="27" s="1"/>
  <c r="R392" i="27"/>
  <c r="R435" i="27" s="1"/>
  <c r="R171" i="27" s="1"/>
  <c r="AL171" i="27" s="1"/>
  <c r="AK156" i="27" a="1"/>
  <c r="AK156" i="27" s="1"/>
  <c r="AI4" i="27"/>
  <c r="AI188" i="27" a="1"/>
  <c r="AI188" i="27" s="1"/>
  <c r="M137" i="29"/>
  <c r="L279" i="29"/>
  <c r="L281" i="29" s="1"/>
  <c r="L270" i="29"/>
  <c r="L272" i="29" s="1"/>
  <c r="L275" i="29" s="1"/>
  <c r="AK154" i="27" a="1"/>
  <c r="AK154" i="27" s="1"/>
  <c r="O308" i="29"/>
  <c r="N314" i="29"/>
  <c r="O111" i="44"/>
  <c r="O113" i="44" s="1"/>
  <c r="O106" i="44"/>
  <c r="O107" i="44" s="1"/>
  <c r="O101" i="44" s="1"/>
  <c r="M136" i="44"/>
  <c r="AM291" i="27"/>
  <c r="AM59" i="27"/>
  <c r="Q183" i="29" s="1"/>
  <c r="AK114" i="27" a="1"/>
  <c r="AK114" i="27" s="1"/>
  <c r="Q263" i="27"/>
  <c r="Q396" i="27"/>
  <c r="Q439" i="27" s="1"/>
  <c r="Q308" i="27"/>
  <c r="Q351" i="27" s="1"/>
  <c r="M128" i="44"/>
  <c r="I345" i="29"/>
  <c r="J132" i="44"/>
  <c r="N296" i="29"/>
  <c r="N299" i="29" s="1"/>
  <c r="N312" i="29"/>
  <c r="N315" i="29" s="1"/>
  <c r="I157" i="44"/>
  <c r="I147" i="44"/>
  <c r="T293" i="29"/>
  <c r="S299" i="29"/>
  <c r="R45" i="27"/>
  <c r="S45" i="27"/>
  <c r="S46" i="27"/>
  <c r="S349" i="27" l="1"/>
  <c r="AJ188" i="27" a="1"/>
  <c r="AJ188" i="27" s="1"/>
  <c r="S346" i="27"/>
  <c r="S348" i="27"/>
  <c r="AJ4" i="27"/>
  <c r="S434" i="27"/>
  <c r="P454" i="27"/>
  <c r="L343" i="29"/>
  <c r="L347" i="29" s="1"/>
  <c r="S436" i="27"/>
  <c r="M141" i="44"/>
  <c r="M155" i="44" s="1"/>
  <c r="L303" i="29"/>
  <c r="L327" i="29" s="1"/>
  <c r="L331" i="29" s="1"/>
  <c r="P278" i="27"/>
  <c r="P366" i="27"/>
  <c r="S261" i="27"/>
  <c r="N317" i="29"/>
  <c r="M303" i="29"/>
  <c r="L145" i="44"/>
  <c r="AJ103" i="27" a="1"/>
  <c r="AJ103" i="27" s="1"/>
  <c r="AJ8" i="27" s="1"/>
  <c r="AK146" i="27" a="1"/>
  <c r="AK146" i="27" s="1"/>
  <c r="N303" i="29"/>
  <c r="Q452" i="27"/>
  <c r="Q454" i="27" s="1"/>
  <c r="AK103" i="27" a="1"/>
  <c r="AK103" i="27" s="1"/>
  <c r="AK8" i="27" s="1"/>
  <c r="O296" i="29"/>
  <c r="O299" i="29" s="1"/>
  <c r="M138" i="44"/>
  <c r="L264" i="29"/>
  <c r="N137" i="29"/>
  <c r="M270" i="29"/>
  <c r="M272" i="29" s="1"/>
  <c r="M275" i="29" s="1"/>
  <c r="M279" i="29"/>
  <c r="M281" i="29" s="1"/>
  <c r="N136" i="29"/>
  <c r="M138" i="29"/>
  <c r="M250" i="29"/>
  <c r="M252" i="29" s="1"/>
  <c r="M255" i="29" s="1"/>
  <c r="M259" i="29"/>
  <c r="M261" i="29" s="1"/>
  <c r="Q276" i="27"/>
  <c r="AL45" i="27"/>
  <c r="R218" i="27"/>
  <c r="R132" i="27"/>
  <c r="AL132" i="27" s="1"/>
  <c r="R89" i="27"/>
  <c r="AL89" i="27" s="1"/>
  <c r="R174" i="27"/>
  <c r="AL174" i="27" s="1"/>
  <c r="R59" i="27"/>
  <c r="R4" i="27" s="1"/>
  <c r="N301" i="29"/>
  <c r="S435" i="27"/>
  <c r="L132" i="44"/>
  <c r="L143" i="44" s="1"/>
  <c r="L157" i="44" s="1"/>
  <c r="K345" i="29"/>
  <c r="K349" i="29" s="1"/>
  <c r="P308" i="29"/>
  <c r="O314" i="29"/>
  <c r="O319" i="29" s="1"/>
  <c r="P134" i="44" s="1"/>
  <c r="P111" i="44"/>
  <c r="P113" i="44" s="1"/>
  <c r="P106" i="44"/>
  <c r="P107" i="44" s="1"/>
  <c r="P101" i="44" s="1"/>
  <c r="L284" i="29"/>
  <c r="M137" i="44"/>
  <c r="AJ2" i="27"/>
  <c r="AM46" i="27"/>
  <c r="S90" i="27"/>
  <c r="AM90" i="27" s="1"/>
  <c r="S175" i="27"/>
  <c r="AM175" i="27" s="1"/>
  <c r="S133" i="27"/>
  <c r="AM133" i="27" s="1"/>
  <c r="S219" i="27"/>
  <c r="I349" i="29"/>
  <c r="J349" i="29"/>
  <c r="S347" i="27"/>
  <c r="R129" i="27"/>
  <c r="AL129" i="27" s="1"/>
  <c r="P292" i="29"/>
  <c r="O298" i="29"/>
  <c r="Q364" i="27"/>
  <c r="U293" i="29"/>
  <c r="T299" i="29"/>
  <c r="AK188" i="27" a="1"/>
  <c r="AK188" i="27" s="1"/>
  <c r="AK4" i="27"/>
  <c r="K344" i="29"/>
  <c r="L130" i="44"/>
  <c r="L142" i="44" s="1"/>
  <c r="R396" i="27"/>
  <c r="R439" i="27" s="1"/>
  <c r="R263" i="27"/>
  <c r="R308" i="27"/>
  <c r="R351" i="27" s="1"/>
  <c r="K130" i="44"/>
  <c r="J344" i="29"/>
  <c r="AM325" i="27"/>
  <c r="AM6" i="27"/>
  <c r="AM7" i="27"/>
  <c r="AM303" i="27"/>
  <c r="K347" i="29"/>
  <c r="J143" i="44"/>
  <c r="Q112" i="29"/>
  <c r="Q311" i="29"/>
  <c r="Q203" i="29"/>
  <c r="Q295" i="29"/>
  <c r="Q193" i="29"/>
  <c r="S218" i="27"/>
  <c r="S174" i="27"/>
  <c r="AM174" i="27" s="1"/>
  <c r="S132" i="27"/>
  <c r="AM132" i="27" s="1"/>
  <c r="S89" i="27"/>
  <c r="AM89" i="27" s="1"/>
  <c r="AM45" i="27"/>
  <c r="S59" i="27"/>
  <c r="S4" i="27" s="1"/>
  <c r="N319" i="29"/>
  <c r="O134" i="44" s="1"/>
  <c r="AK3" i="27"/>
  <c r="P113" i="29"/>
  <c r="Q105" i="44"/>
  <c r="AK2" i="27"/>
  <c r="E17" i="44" l="1"/>
  <c r="M328" i="29"/>
  <c r="M145" i="44"/>
  <c r="L328" i="29"/>
  <c r="L332" i="29" s="1"/>
  <c r="M329" i="29"/>
  <c r="L329" i="29"/>
  <c r="L333" i="29" s="1"/>
  <c r="O202" i="29"/>
  <c r="O205" i="29" s="1"/>
  <c r="O317" i="29"/>
  <c r="O303" i="29"/>
  <c r="M230" i="29"/>
  <c r="M232" i="29" s="1"/>
  <c r="M235" i="29" s="1"/>
  <c r="M327" i="29" s="1"/>
  <c r="M331" i="29" s="1"/>
  <c r="M239" i="29"/>
  <c r="M241" i="29" s="1"/>
  <c r="S395" i="27"/>
  <c r="S307" i="27"/>
  <c r="O136" i="29"/>
  <c r="N138" i="29"/>
  <c r="N259" i="29"/>
  <c r="N261" i="29" s="1"/>
  <c r="N250" i="29"/>
  <c r="N252" i="29" s="1"/>
  <c r="N255" i="29" s="1"/>
  <c r="N329" i="29" s="1"/>
  <c r="S308" i="27"/>
  <c r="S351" i="27" s="1"/>
  <c r="S396" i="27"/>
  <c r="S439" i="27" s="1"/>
  <c r="S263" i="27"/>
  <c r="O301" i="29"/>
  <c r="M284" i="29"/>
  <c r="N137" i="44"/>
  <c r="J348" i="29"/>
  <c r="K348" i="29"/>
  <c r="U299" i="29"/>
  <c r="V293" i="29"/>
  <c r="V299" i="29" s="1"/>
  <c r="O192" i="29"/>
  <c r="O195" i="29" s="1"/>
  <c r="Q366" i="27"/>
  <c r="O137" i="29"/>
  <c r="N279" i="29"/>
  <c r="N281" i="29" s="1"/>
  <c r="N270" i="29"/>
  <c r="N272" i="29" s="1"/>
  <c r="N275" i="29" s="1"/>
  <c r="N328" i="29" s="1"/>
  <c r="M132" i="44"/>
  <c r="L345" i="29"/>
  <c r="L349" i="29" s="1"/>
  <c r="AL60" i="27"/>
  <c r="AL71" i="27" s="1" a="1"/>
  <c r="AL71" i="27" s="1"/>
  <c r="AL103" i="27" a="1"/>
  <c r="AL103" i="27" s="1"/>
  <c r="AL8" i="27" s="1"/>
  <c r="AL146" i="27" a="1"/>
  <c r="AL146" i="27" s="1"/>
  <c r="AL70" i="27" a="1"/>
  <c r="AL70" i="27" s="1"/>
  <c r="AL113" i="27" a="1"/>
  <c r="AL113" i="27" s="1"/>
  <c r="AL112" i="27" a="1"/>
  <c r="AL112" i="27" s="1"/>
  <c r="AL69" i="27" a="1"/>
  <c r="AL69" i="27" s="1"/>
  <c r="AL155" i="27" a="1"/>
  <c r="AL155" i="27" s="1"/>
  <c r="AL154" i="27" a="1"/>
  <c r="AL154" i="27" s="1"/>
  <c r="Q111" i="44"/>
  <c r="Q113" i="44" s="1"/>
  <c r="Q106" i="44"/>
  <c r="Q107" i="44" s="1"/>
  <c r="Q101" i="44" s="1"/>
  <c r="K142" i="44"/>
  <c r="R395" i="27"/>
  <c r="R438" i="27" s="1"/>
  <c r="R452" i="27" s="1"/>
  <c r="R262" i="27"/>
  <c r="R307" i="27"/>
  <c r="R350" i="27" s="1"/>
  <c r="R364" i="27" s="1"/>
  <c r="Q308" i="29"/>
  <c r="Q278" i="27"/>
  <c r="O182" i="29"/>
  <c r="O185" i="29" s="1"/>
  <c r="Q113" i="29"/>
  <c r="R105" i="44"/>
  <c r="L156" i="44"/>
  <c r="AM103" i="27" a="1"/>
  <c r="AM103" i="27" s="1"/>
  <c r="AM60" i="27"/>
  <c r="AM71" i="27" s="1" a="1"/>
  <c r="AM71" i="27" s="1"/>
  <c r="AM146" i="27" a="1"/>
  <c r="AM146" i="27" s="1"/>
  <c r="AM113" i="27" a="1"/>
  <c r="AM113" i="27" s="1"/>
  <c r="AM155" i="27" a="1"/>
  <c r="AM155" i="27" s="1"/>
  <c r="AM69" i="27" a="1"/>
  <c r="AM69" i="27" s="1"/>
  <c r="AM112" i="27" a="1"/>
  <c r="AM112" i="27" s="1"/>
  <c r="AM70" i="27" a="1"/>
  <c r="AM70" i="27" s="1"/>
  <c r="AM154" i="27" a="1"/>
  <c r="AM154" i="27" s="1"/>
  <c r="Q292" i="29"/>
  <c r="M264" i="29"/>
  <c r="N138" i="44"/>
  <c r="J157" i="44"/>
  <c r="L147" i="44"/>
  <c r="K147" i="44"/>
  <c r="J147" i="44"/>
  <c r="M130" i="44"/>
  <c r="M142" i="44" s="1"/>
  <c r="M156" i="44" s="1"/>
  <c r="L344" i="29"/>
  <c r="L348" i="29" s="1"/>
  <c r="N332" i="29" l="1"/>
  <c r="M332" i="29"/>
  <c r="AL115" i="27" a="1"/>
  <c r="AL115" i="27" s="1"/>
  <c r="N333" i="29"/>
  <c r="M333" i="29"/>
  <c r="AL157" i="27" a="1"/>
  <c r="AL157" i="27" s="1"/>
  <c r="AL72" i="27" a="1"/>
  <c r="AL72" i="27" s="1"/>
  <c r="AL2" i="27" s="1"/>
  <c r="AL156" i="27" a="1"/>
  <c r="AL156" i="27" s="1"/>
  <c r="AL188" i="27" s="1" a="1"/>
  <c r="AL188" i="27" s="1"/>
  <c r="AM114" i="27" a="1"/>
  <c r="AM114" i="27" s="1"/>
  <c r="AM72" i="27" a="1"/>
  <c r="AM72" i="27" s="1"/>
  <c r="AM2" i="27" s="1"/>
  <c r="P202" i="29"/>
  <c r="P205" i="29" s="1"/>
  <c r="R454" i="27"/>
  <c r="O138" i="44"/>
  <c r="N264" i="29"/>
  <c r="N132" i="44"/>
  <c r="N143" i="44" s="1"/>
  <c r="M345" i="29"/>
  <c r="M349" i="29" s="1"/>
  <c r="N239" i="29"/>
  <c r="N241" i="29" s="1"/>
  <c r="N230" i="29"/>
  <c r="N232" i="29" s="1"/>
  <c r="N235" i="29" s="1"/>
  <c r="N327" i="29" s="1"/>
  <c r="N331" i="29" s="1"/>
  <c r="P136" i="29"/>
  <c r="O138" i="29"/>
  <c r="O250" i="29"/>
  <c r="O252" i="29" s="1"/>
  <c r="O255" i="29" s="1"/>
  <c r="O329" i="29" s="1"/>
  <c r="O333" i="29" s="1"/>
  <c r="O259" i="29"/>
  <c r="O261" i="29" s="1"/>
  <c r="P137" i="29"/>
  <c r="O279" i="29"/>
  <c r="O281" i="29" s="1"/>
  <c r="O270" i="29"/>
  <c r="O272" i="29" s="1"/>
  <c r="O275" i="29" s="1"/>
  <c r="O328" i="29" s="1"/>
  <c r="O332" i="29" s="1"/>
  <c r="S350" i="27"/>
  <c r="S364" i="27" s="1"/>
  <c r="R308" i="29"/>
  <c r="N284" i="29"/>
  <c r="O137" i="44"/>
  <c r="R111" i="44"/>
  <c r="R106" i="44"/>
  <c r="C106" i="44" s="1"/>
  <c r="K156" i="44"/>
  <c r="L146" i="44"/>
  <c r="M146" i="44"/>
  <c r="K146" i="44"/>
  <c r="E18" i="44"/>
  <c r="M244" i="29"/>
  <c r="N136" i="44"/>
  <c r="P296" i="29"/>
  <c r="P299" i="29" s="1"/>
  <c r="P312" i="29"/>
  <c r="P315" i="29" s="1"/>
  <c r="S438" i="27"/>
  <c r="S452" i="27" s="1"/>
  <c r="R292" i="29"/>
  <c r="AM115" i="27" a="1"/>
  <c r="AM115" i="27" s="1"/>
  <c r="Q296" i="29"/>
  <c r="Q299" i="29" s="1"/>
  <c r="Q312" i="29"/>
  <c r="Q315" i="29" s="1"/>
  <c r="AM157" i="27" a="1"/>
  <c r="AM157" i="27" s="1"/>
  <c r="R366" i="27"/>
  <c r="P192" i="29"/>
  <c r="P195" i="29" s="1"/>
  <c r="AM156" i="27" a="1"/>
  <c r="AM156" i="27" s="1"/>
  <c r="S262" i="27"/>
  <c r="S276" i="27" s="1"/>
  <c r="R276" i="27"/>
  <c r="AL114" i="27" a="1"/>
  <c r="AL114" i="27" s="1"/>
  <c r="M143" i="44"/>
  <c r="M344" i="29"/>
  <c r="M348" i="29" s="1"/>
  <c r="N130" i="44"/>
  <c r="R107" i="44" l="1"/>
  <c r="R101" i="44" s="1"/>
  <c r="AL3" i="27"/>
  <c r="AM3" i="27"/>
  <c r="AL4" i="27"/>
  <c r="AM188" i="27" a="1"/>
  <c r="AM188" i="27" s="1"/>
  <c r="S278" i="27"/>
  <c r="Q182" i="29"/>
  <c r="Q185" i="29" s="1"/>
  <c r="S454" i="27"/>
  <c r="D454" i="27" s="1"/>
  <c r="Q202" i="29"/>
  <c r="Q205" i="29" s="1"/>
  <c r="C207" i="29" s="1"/>
  <c r="P303" i="29"/>
  <c r="P301" i="29"/>
  <c r="O284" i="29"/>
  <c r="P137" i="44"/>
  <c r="S366" i="27"/>
  <c r="D366" i="27" s="1"/>
  <c r="Q192" i="29"/>
  <c r="Q195" i="29" s="1"/>
  <c r="C197" i="29" s="1"/>
  <c r="O130" i="44"/>
  <c r="O142" i="44" s="1"/>
  <c r="O156" i="44" s="1"/>
  <c r="N344" i="29"/>
  <c r="N348" i="29" s="1"/>
  <c r="N157" i="44"/>
  <c r="O230" i="29"/>
  <c r="O232" i="29" s="1"/>
  <c r="O235" i="29" s="1"/>
  <c r="O327" i="29" s="1"/>
  <c r="O331" i="29" s="1"/>
  <c r="O239" i="29"/>
  <c r="O241" i="29" s="1"/>
  <c r="AM4" i="27"/>
  <c r="Q137" i="29"/>
  <c r="P270" i="29"/>
  <c r="P272" i="29" s="1"/>
  <c r="P275" i="29" s="1"/>
  <c r="P279" i="29"/>
  <c r="P281" i="29" s="1"/>
  <c r="M343" i="29"/>
  <c r="M347" i="29" s="1"/>
  <c r="N128" i="44"/>
  <c r="N141" i="44" s="1"/>
  <c r="N142" i="44"/>
  <c r="Q301" i="29"/>
  <c r="Q303" i="29"/>
  <c r="P138" i="29"/>
  <c r="Q136" i="29"/>
  <c r="P250" i="29"/>
  <c r="P252" i="29" s="1"/>
  <c r="P255" i="29" s="1"/>
  <c r="P259" i="29"/>
  <c r="P261" i="29" s="1"/>
  <c r="P319" i="29"/>
  <c r="Q134" i="44" s="1"/>
  <c r="P317" i="29"/>
  <c r="R113" i="44"/>
  <c r="C111" i="44"/>
  <c r="C113" i="44" s="1"/>
  <c r="N345" i="29"/>
  <c r="N349" i="29" s="1"/>
  <c r="O132" i="44"/>
  <c r="O143" i="44" s="1"/>
  <c r="O157" i="44" s="1"/>
  <c r="S308" i="29"/>
  <c r="R314" i="29"/>
  <c r="Q319" i="29"/>
  <c r="R134" i="44" s="1"/>
  <c r="Q317" i="29"/>
  <c r="P138" i="44"/>
  <c r="O264" i="29"/>
  <c r="M157" i="44"/>
  <c r="N147" i="44"/>
  <c r="M147" i="44"/>
  <c r="E19" i="44"/>
  <c r="R278" i="27"/>
  <c r="P182" i="29"/>
  <c r="P185" i="29" s="1"/>
  <c r="R298" i="29"/>
  <c r="S292" i="29"/>
  <c r="N244" i="29"/>
  <c r="O136" i="44"/>
  <c r="P328" i="29" l="1"/>
  <c r="P332" i="29" s="1"/>
  <c r="P329" i="29"/>
  <c r="P333" i="29" s="1"/>
  <c r="H14" i="29"/>
  <c r="I14" i="29" s="1"/>
  <c r="C216" i="29"/>
  <c r="C220" i="29" s="1"/>
  <c r="T292" i="29"/>
  <c r="S298" i="29"/>
  <c r="R319" i="29"/>
  <c r="S134" i="44" s="1"/>
  <c r="R317" i="29"/>
  <c r="P264" i="29"/>
  <c r="Q138" i="44"/>
  <c r="R137" i="29"/>
  <c r="Q270" i="29"/>
  <c r="Q272" i="29" s="1"/>
  <c r="Q275" i="29" s="1"/>
  <c r="Q328" i="29" s="1"/>
  <c r="Q332" i="29" s="1"/>
  <c r="Q279" i="29"/>
  <c r="Q281" i="29" s="1"/>
  <c r="P130" i="44"/>
  <c r="P142" i="44" s="1"/>
  <c r="P156" i="44" s="1"/>
  <c r="O344" i="29"/>
  <c r="O348" i="29" s="1"/>
  <c r="O147" i="44"/>
  <c r="S314" i="29"/>
  <c r="T308" i="29"/>
  <c r="R303" i="29"/>
  <c r="R301" i="29"/>
  <c r="P284" i="29"/>
  <c r="Q137" i="44"/>
  <c r="G205" i="39"/>
  <c r="K205" i="39"/>
  <c r="L205" i="39"/>
  <c r="I205" i="39"/>
  <c r="D205" i="39"/>
  <c r="P205" i="39"/>
  <c r="O205" i="39"/>
  <c r="E205" i="39"/>
  <c r="J205" i="39"/>
  <c r="F205" i="39"/>
  <c r="N205" i="39"/>
  <c r="H205" i="39"/>
  <c r="Q205" i="39"/>
  <c r="C205" i="39"/>
  <c r="M205" i="39"/>
  <c r="Q138" i="29"/>
  <c r="R136" i="29"/>
  <c r="Q250" i="29"/>
  <c r="Q252" i="29" s="1"/>
  <c r="Q255" i="29" s="1"/>
  <c r="Q329" i="29" s="1"/>
  <c r="Q259" i="29"/>
  <c r="Q261" i="29" s="1"/>
  <c r="P136" i="44"/>
  <c r="O244" i="29"/>
  <c r="N155" i="44"/>
  <c r="N145" i="44"/>
  <c r="H15" i="29"/>
  <c r="I15" i="29" s="1"/>
  <c r="C217" i="29"/>
  <c r="C221" i="29" s="1"/>
  <c r="J195" i="39"/>
  <c r="D195" i="39"/>
  <c r="F195" i="39"/>
  <c r="P195" i="39"/>
  <c r="C195" i="39"/>
  <c r="Q195" i="39"/>
  <c r="M195" i="39"/>
  <c r="L195" i="39"/>
  <c r="O195" i="39"/>
  <c r="H195" i="39"/>
  <c r="I195" i="39"/>
  <c r="N195" i="39"/>
  <c r="E195" i="39"/>
  <c r="G195" i="39"/>
  <c r="K195" i="39"/>
  <c r="P230" i="29"/>
  <c r="P232" i="29" s="1"/>
  <c r="P235" i="29" s="1"/>
  <c r="P327" i="29" s="1"/>
  <c r="P331" i="29" s="1"/>
  <c r="P239" i="29"/>
  <c r="P241" i="29" s="1"/>
  <c r="P132" i="44"/>
  <c r="P143" i="44" s="1"/>
  <c r="O345" i="29"/>
  <c r="O349" i="29" s="1"/>
  <c r="N343" i="29"/>
  <c r="N347" i="29" s="1"/>
  <c r="O128" i="44"/>
  <c r="O141" i="44" s="1"/>
  <c r="O155" i="44" s="1"/>
  <c r="C187" i="29"/>
  <c r="N156" i="44"/>
  <c r="N146" i="44"/>
  <c r="O146" i="44"/>
  <c r="D278" i="27"/>
  <c r="Q333" i="29" l="1"/>
  <c r="P146" i="44"/>
  <c r="J15" i="29"/>
  <c r="S137" i="29"/>
  <c r="R270" i="29"/>
  <c r="R272" i="29" s="1"/>
  <c r="R275" i="29" s="1"/>
  <c r="R328" i="29" s="1"/>
  <c r="R332" i="29" s="1"/>
  <c r="R279" i="29"/>
  <c r="R281" i="29" s="1"/>
  <c r="Q264" i="29"/>
  <c r="R138" i="44"/>
  <c r="T314" i="29"/>
  <c r="U308" i="29"/>
  <c r="Q230" i="29"/>
  <c r="Q232" i="29" s="1"/>
  <c r="Q235" i="29" s="1"/>
  <c r="Q327" i="29" s="1"/>
  <c r="Q331" i="29" s="1"/>
  <c r="Q239" i="29"/>
  <c r="Q241" i="29" s="1"/>
  <c r="S319" i="29"/>
  <c r="T134" i="44" s="1"/>
  <c r="S317" i="29"/>
  <c r="R138" i="29"/>
  <c r="S136" i="29"/>
  <c r="R250" i="29"/>
  <c r="R252" i="29" s="1"/>
  <c r="R255" i="29" s="1"/>
  <c r="R329" i="29" s="1"/>
  <c r="R333" i="29" s="1"/>
  <c r="R259" i="29"/>
  <c r="R261" i="29" s="1"/>
  <c r="O145" i="44"/>
  <c r="P157" i="44"/>
  <c r="P147" i="44"/>
  <c r="C197" i="39"/>
  <c r="C337" i="29"/>
  <c r="D93" i="44"/>
  <c r="C207" i="39"/>
  <c r="S303" i="29"/>
  <c r="S301" i="29"/>
  <c r="O343" i="29"/>
  <c r="O347" i="29" s="1"/>
  <c r="P128" i="44"/>
  <c r="P141" i="44" s="1"/>
  <c r="H185" i="39"/>
  <c r="I185" i="39"/>
  <c r="P185" i="39"/>
  <c r="O185" i="39"/>
  <c r="J185" i="39"/>
  <c r="G185" i="39"/>
  <c r="M185" i="39"/>
  <c r="D185" i="39"/>
  <c r="L185" i="39"/>
  <c r="C185" i="39"/>
  <c r="K185" i="39"/>
  <c r="F185" i="39"/>
  <c r="E185" i="39"/>
  <c r="Q185" i="39"/>
  <c r="N185" i="39"/>
  <c r="C215" i="29"/>
  <c r="C219" i="29" s="1"/>
  <c r="H13" i="29"/>
  <c r="I13" i="29" s="1"/>
  <c r="U292" i="29"/>
  <c r="T298" i="29"/>
  <c r="R137" i="44"/>
  <c r="Q284" i="29"/>
  <c r="D92" i="44"/>
  <c r="C336" i="29"/>
  <c r="P345" i="29"/>
  <c r="P349" i="29" s="1"/>
  <c r="Q132" i="44"/>
  <c r="Q143" i="44" s="1"/>
  <c r="Q136" i="44"/>
  <c r="P244" i="29"/>
  <c r="P344" i="29"/>
  <c r="P348" i="29" s="1"/>
  <c r="Q130" i="44"/>
  <c r="Q142" i="44" s="1"/>
  <c r="J14" i="29"/>
  <c r="J13" i="29" l="1"/>
  <c r="C216" i="39"/>
  <c r="C220" i="39" s="1"/>
  <c r="H14" i="39"/>
  <c r="I14" i="39" s="1"/>
  <c r="J14" i="39" s="1"/>
  <c r="R130" i="44"/>
  <c r="R142" i="44" s="1"/>
  <c r="Q344" i="29"/>
  <c r="Q348" i="29" s="1"/>
  <c r="R264" i="29"/>
  <c r="S138" i="44"/>
  <c r="T319" i="29"/>
  <c r="U134" i="44" s="1"/>
  <c r="T317" i="29"/>
  <c r="C353" i="29"/>
  <c r="D353" i="29" s="1"/>
  <c r="E353" i="29" s="1"/>
  <c r="F353" i="29" s="1"/>
  <c r="G353" i="29" s="1"/>
  <c r="H353" i="29" s="1"/>
  <c r="I353" i="29" s="1"/>
  <c r="J353" i="29" s="1"/>
  <c r="K353" i="29" s="1"/>
  <c r="L353" i="29" s="1"/>
  <c r="M353" i="29" s="1"/>
  <c r="N353" i="29" s="1"/>
  <c r="O353" i="29" s="1"/>
  <c r="P353" i="29" s="1"/>
  <c r="Q353" i="29" s="1"/>
  <c r="R353" i="29" s="1"/>
  <c r="S353" i="29" s="1"/>
  <c r="T353" i="29" s="1"/>
  <c r="U353" i="29" s="1"/>
  <c r="V353" i="29" s="1"/>
  <c r="D337" i="29"/>
  <c r="E337" i="29" s="1"/>
  <c r="F337" i="29" s="1"/>
  <c r="G337" i="29" s="1"/>
  <c r="H337" i="29" s="1"/>
  <c r="I337" i="29" s="1"/>
  <c r="J337" i="29" s="1"/>
  <c r="K337" i="29" s="1"/>
  <c r="L337" i="29" s="1"/>
  <c r="M337" i="29" s="1"/>
  <c r="N337" i="29" s="1"/>
  <c r="O337" i="29" s="1"/>
  <c r="P337" i="29" s="1"/>
  <c r="Q337" i="29" s="1"/>
  <c r="R337" i="29" s="1"/>
  <c r="S337" i="29" s="1"/>
  <c r="T337" i="29" s="1"/>
  <c r="U337" i="29" s="1"/>
  <c r="V337" i="29" s="1"/>
  <c r="Q156" i="44"/>
  <c r="Q146" i="44"/>
  <c r="S138" i="29"/>
  <c r="T136" i="29"/>
  <c r="S250" i="29"/>
  <c r="S252" i="29" s="1"/>
  <c r="S255" i="29" s="1"/>
  <c r="S329" i="29" s="1"/>
  <c r="S333" i="29" s="1"/>
  <c r="S259" i="29"/>
  <c r="S261" i="29" s="1"/>
  <c r="Q345" i="29"/>
  <c r="Q349" i="29" s="1"/>
  <c r="R132" i="44"/>
  <c r="R143" i="44" s="1"/>
  <c r="R230" i="29"/>
  <c r="R232" i="29" s="1"/>
  <c r="R235" i="29" s="1"/>
  <c r="R327" i="29" s="1"/>
  <c r="R331" i="29" s="1"/>
  <c r="R239" i="29"/>
  <c r="R241" i="29" s="1"/>
  <c r="R284" i="29"/>
  <c r="S137" i="44"/>
  <c r="C116" i="44"/>
  <c r="V308" i="29"/>
  <c r="U314" i="29"/>
  <c r="P343" i="29"/>
  <c r="P347" i="29" s="1"/>
  <c r="Q128" i="44"/>
  <c r="Q141" i="44" s="1"/>
  <c r="R136" i="44"/>
  <c r="Q244" i="29"/>
  <c r="C352" i="29"/>
  <c r="D352" i="29" s="1"/>
  <c r="E352" i="29" s="1"/>
  <c r="F352" i="29" s="1"/>
  <c r="G352" i="29" s="1"/>
  <c r="H352" i="29" s="1"/>
  <c r="I352" i="29" s="1"/>
  <c r="J352" i="29" s="1"/>
  <c r="K352" i="29" s="1"/>
  <c r="L352" i="29" s="1"/>
  <c r="M352" i="29" s="1"/>
  <c r="N352" i="29" s="1"/>
  <c r="O352" i="29" s="1"/>
  <c r="P352" i="29" s="1"/>
  <c r="Q352" i="29" s="1"/>
  <c r="R352" i="29" s="1"/>
  <c r="S352" i="29" s="1"/>
  <c r="T352" i="29" s="1"/>
  <c r="U352" i="29" s="1"/>
  <c r="V352" i="29" s="1"/>
  <c r="D336" i="29"/>
  <c r="E336" i="29" s="1"/>
  <c r="F336" i="29" s="1"/>
  <c r="G336" i="29" s="1"/>
  <c r="H336" i="29" s="1"/>
  <c r="I336" i="29" s="1"/>
  <c r="J336" i="29" s="1"/>
  <c r="K336" i="29" s="1"/>
  <c r="L336" i="29" s="1"/>
  <c r="M336" i="29" s="1"/>
  <c r="N336" i="29" s="1"/>
  <c r="O336" i="29" s="1"/>
  <c r="P336" i="29" s="1"/>
  <c r="Q336" i="29" s="1"/>
  <c r="R336" i="29" s="1"/>
  <c r="S336" i="29" s="1"/>
  <c r="T336" i="29" s="1"/>
  <c r="U336" i="29" s="1"/>
  <c r="V336" i="29" s="1"/>
  <c r="D91" i="44"/>
  <c r="C335" i="29"/>
  <c r="P155" i="44"/>
  <c r="P145" i="44"/>
  <c r="C187" i="39"/>
  <c r="T303" i="29"/>
  <c r="T301" i="29"/>
  <c r="C217" i="39"/>
  <c r="C221" i="39" s="1"/>
  <c r="H15" i="39"/>
  <c r="I15" i="39" s="1"/>
  <c r="U298" i="29"/>
  <c r="V292" i="29"/>
  <c r="Q157" i="44"/>
  <c r="Q147" i="44"/>
  <c r="C117" i="44"/>
  <c r="T137" i="29"/>
  <c r="S270" i="29"/>
  <c r="S272" i="29" s="1"/>
  <c r="S275" i="29" s="1"/>
  <c r="S328" i="29" s="1"/>
  <c r="S332" i="29" s="1"/>
  <c r="S279" i="29"/>
  <c r="S281" i="29" s="1"/>
  <c r="J15" i="39" l="1"/>
  <c r="C115" i="44"/>
  <c r="D119" i="44" s="1"/>
  <c r="F19" i="44"/>
  <c r="U137" i="29"/>
  <c r="T270" i="29"/>
  <c r="T272" i="29" s="1"/>
  <c r="T275" i="29" s="1"/>
  <c r="T328" i="29" s="1"/>
  <c r="T332" i="29" s="1"/>
  <c r="T279" i="29"/>
  <c r="T281" i="29" s="1"/>
  <c r="Q343" i="29"/>
  <c r="Q347" i="29" s="1"/>
  <c r="R128" i="44"/>
  <c r="R141" i="44" s="1"/>
  <c r="F17" i="44" s="1"/>
  <c r="T138" i="44"/>
  <c r="S264" i="29"/>
  <c r="S132" i="44"/>
  <c r="S143" i="44" s="1"/>
  <c r="R345" i="29"/>
  <c r="R349" i="29" s="1"/>
  <c r="C215" i="39"/>
  <c r="C219" i="39" s="1"/>
  <c r="H13" i="39"/>
  <c r="I13" i="39" s="1"/>
  <c r="Q155" i="44"/>
  <c r="Q145" i="44"/>
  <c r="U319" i="29"/>
  <c r="V134" i="44" s="1"/>
  <c r="U317" i="29"/>
  <c r="T138" i="29"/>
  <c r="U136" i="29"/>
  <c r="T259" i="29"/>
  <c r="T261" i="29" s="1"/>
  <c r="T250" i="29"/>
  <c r="T252" i="29" s="1"/>
  <c r="T255" i="29" s="1"/>
  <c r="T329" i="29" s="1"/>
  <c r="T333" i="29" s="1"/>
  <c r="R156" i="44"/>
  <c r="R146" i="44"/>
  <c r="D32" i="44"/>
  <c r="C323" i="39"/>
  <c r="R244" i="29"/>
  <c r="S136" i="44"/>
  <c r="R157" i="44"/>
  <c r="R147" i="44"/>
  <c r="D335" i="29"/>
  <c r="E335" i="29" s="1"/>
  <c r="F335" i="29" s="1"/>
  <c r="G335" i="29" s="1"/>
  <c r="H335" i="29" s="1"/>
  <c r="I335" i="29" s="1"/>
  <c r="J335" i="29" s="1"/>
  <c r="K335" i="29" s="1"/>
  <c r="L335" i="29" s="1"/>
  <c r="M335" i="29" s="1"/>
  <c r="N335" i="29" s="1"/>
  <c r="O335" i="29" s="1"/>
  <c r="P335" i="29" s="1"/>
  <c r="Q335" i="29" s="1"/>
  <c r="R335" i="29" s="1"/>
  <c r="S335" i="29" s="1"/>
  <c r="T335" i="29" s="1"/>
  <c r="U335" i="29" s="1"/>
  <c r="V335" i="29" s="1"/>
  <c r="C351" i="29"/>
  <c r="D351" i="29" s="1"/>
  <c r="E351" i="29" s="1"/>
  <c r="F351" i="29" s="1"/>
  <c r="G351" i="29" s="1"/>
  <c r="H351" i="29" s="1"/>
  <c r="I351" i="29" s="1"/>
  <c r="J351" i="29" s="1"/>
  <c r="K351" i="29" s="1"/>
  <c r="L351" i="29" s="1"/>
  <c r="M351" i="29" s="1"/>
  <c r="N351" i="29" s="1"/>
  <c r="O351" i="29" s="1"/>
  <c r="P351" i="29" s="1"/>
  <c r="Q351" i="29" s="1"/>
  <c r="R351" i="29" s="1"/>
  <c r="S351" i="29" s="1"/>
  <c r="T351" i="29" s="1"/>
  <c r="U351" i="29" s="1"/>
  <c r="V351" i="29" s="1"/>
  <c r="V314" i="29"/>
  <c r="F18" i="29"/>
  <c r="S239" i="29"/>
  <c r="S241" i="29" s="1"/>
  <c r="S230" i="29"/>
  <c r="S232" i="29" s="1"/>
  <c r="S235" i="29" s="1"/>
  <c r="S327" i="29" s="1"/>
  <c r="S331" i="29" s="1"/>
  <c r="S284" i="29"/>
  <c r="T137" i="44"/>
  <c r="V298" i="29"/>
  <c r="C322" i="39"/>
  <c r="D31" i="44"/>
  <c r="S130" i="44"/>
  <c r="S142" i="44" s="1"/>
  <c r="R344" i="29"/>
  <c r="R348" i="29" s="1"/>
  <c r="P121" i="44"/>
  <c r="P125" i="44" s="1"/>
  <c r="P165" i="44" s="1"/>
  <c r="H121" i="44"/>
  <c r="H125" i="44" s="1"/>
  <c r="N121" i="44"/>
  <c r="M121" i="44"/>
  <c r="M125" i="44" s="1"/>
  <c r="M165" i="44" s="1"/>
  <c r="D117" i="44"/>
  <c r="J121" i="44"/>
  <c r="J125" i="44" s="1"/>
  <c r="J165" i="44" s="1"/>
  <c r="W121" i="44"/>
  <c r="W125" i="44" s="1"/>
  <c r="W165" i="44" s="1"/>
  <c r="I121" i="44"/>
  <c r="Q121" i="44"/>
  <c r="Q125" i="44" s="1"/>
  <c r="Q165" i="44" s="1"/>
  <c r="O121" i="44"/>
  <c r="O125" i="44" s="1"/>
  <c r="O165" i="44" s="1"/>
  <c r="K121" i="44"/>
  <c r="K125" i="44" s="1"/>
  <c r="K165" i="44" s="1"/>
  <c r="L121" i="44"/>
  <c r="L125" i="44" s="1"/>
  <c r="L165" i="44" s="1"/>
  <c r="T121" i="44"/>
  <c r="T125" i="44" s="1"/>
  <c r="T165" i="44" s="1"/>
  <c r="F121" i="44"/>
  <c r="F125" i="44" s="1"/>
  <c r="D121" i="44"/>
  <c r="U121" i="44"/>
  <c r="U125" i="44" s="1"/>
  <c r="U165" i="44" s="1"/>
  <c r="E121" i="44"/>
  <c r="E125" i="44" s="1"/>
  <c r="V121" i="44"/>
  <c r="V125" i="44" s="1"/>
  <c r="V165" i="44" s="1"/>
  <c r="G121" i="44"/>
  <c r="G125" i="44" s="1"/>
  <c r="R121" i="44"/>
  <c r="R125" i="44" s="1"/>
  <c r="R165" i="44" s="1"/>
  <c r="S121" i="44"/>
  <c r="U303" i="29"/>
  <c r="U301" i="29"/>
  <c r="G120" i="44"/>
  <c r="G124" i="44" s="1"/>
  <c r="P120" i="44"/>
  <c r="P124" i="44" s="1"/>
  <c r="P164" i="44" s="1"/>
  <c r="D116" i="44"/>
  <c r="M120" i="44"/>
  <c r="M124" i="44" s="1"/>
  <c r="M164" i="44" s="1"/>
  <c r="Q120" i="44"/>
  <c r="Q124" i="44" s="1"/>
  <c r="Q164" i="44" s="1"/>
  <c r="F120" i="44"/>
  <c r="F124" i="44" s="1"/>
  <c r="L120" i="44"/>
  <c r="L124" i="44" s="1"/>
  <c r="L164" i="44" s="1"/>
  <c r="N120" i="44"/>
  <c r="H120" i="44"/>
  <c r="H124" i="44" s="1"/>
  <c r="W120" i="44"/>
  <c r="W124" i="44" s="1"/>
  <c r="W164" i="44" s="1"/>
  <c r="E120" i="44"/>
  <c r="E124" i="44" s="1"/>
  <c r="D120" i="44"/>
  <c r="R120" i="44"/>
  <c r="R124" i="44" s="1"/>
  <c r="R164" i="44" s="1"/>
  <c r="T120" i="44"/>
  <c r="T124" i="44" s="1"/>
  <c r="T164" i="44" s="1"/>
  <c r="K120" i="44"/>
  <c r="K124" i="44" s="1"/>
  <c r="K164" i="44" s="1"/>
  <c r="V120" i="44"/>
  <c r="V124" i="44" s="1"/>
  <c r="V164" i="44" s="1"/>
  <c r="S120" i="44"/>
  <c r="U120" i="44"/>
  <c r="U124" i="44" s="1"/>
  <c r="U164" i="44" s="1"/>
  <c r="I120" i="44"/>
  <c r="O120" i="44"/>
  <c r="O124" i="44" s="1"/>
  <c r="O164" i="44" s="1"/>
  <c r="J120" i="44"/>
  <c r="J124" i="44" s="1"/>
  <c r="J164" i="44" s="1"/>
  <c r="F18" i="44"/>
  <c r="J13" i="39" l="1"/>
  <c r="M119" i="44"/>
  <c r="M123" i="44" s="1"/>
  <c r="M163" i="44" s="1"/>
  <c r="G119" i="44"/>
  <c r="G123" i="44" s="1"/>
  <c r="L119" i="44"/>
  <c r="L123" i="44" s="1"/>
  <c r="L163" i="44" s="1"/>
  <c r="N119" i="44"/>
  <c r="O119" i="44"/>
  <c r="O123" i="44" s="1"/>
  <c r="O163" i="44" s="1"/>
  <c r="P119" i="44"/>
  <c r="P123" i="44" s="1"/>
  <c r="P163" i="44" s="1"/>
  <c r="E119" i="44"/>
  <c r="E123" i="44" s="1"/>
  <c r="W119" i="44"/>
  <c r="W123" i="44" s="1"/>
  <c r="W163" i="44" s="1"/>
  <c r="V119" i="44"/>
  <c r="V123" i="44" s="1"/>
  <c r="V163" i="44" s="1"/>
  <c r="S119" i="44"/>
  <c r="Q119" i="44"/>
  <c r="Q123" i="44" s="1"/>
  <c r="Q163" i="44" s="1"/>
  <c r="J119" i="44"/>
  <c r="J123" i="44" s="1"/>
  <c r="J163" i="44" s="1"/>
  <c r="U119" i="44"/>
  <c r="U123" i="44" s="1"/>
  <c r="U163" i="44" s="1"/>
  <c r="F119" i="44"/>
  <c r="F123" i="44" s="1"/>
  <c r="K119" i="44"/>
  <c r="K123" i="44" s="1"/>
  <c r="K163" i="44" s="1"/>
  <c r="D115" i="44"/>
  <c r="H119" i="44"/>
  <c r="H123" i="44" s="1"/>
  <c r="I119" i="44"/>
  <c r="T119" i="44"/>
  <c r="T123" i="44" s="1"/>
  <c r="T163" i="44" s="1"/>
  <c r="R119" i="44"/>
  <c r="R123" i="44" s="1"/>
  <c r="R163" i="44" s="1"/>
  <c r="D30" i="44"/>
  <c r="C321" i="39"/>
  <c r="S344" i="29"/>
  <c r="S348" i="29" s="1"/>
  <c r="T130" i="44"/>
  <c r="T142" i="44" s="1"/>
  <c r="V319" i="29"/>
  <c r="V317" i="29"/>
  <c r="W317" i="29" s="1"/>
  <c r="N125" i="44"/>
  <c r="U138" i="29"/>
  <c r="V136" i="29"/>
  <c r="U250" i="29"/>
  <c r="U252" i="29" s="1"/>
  <c r="U255" i="29" s="1"/>
  <c r="U329" i="29" s="1"/>
  <c r="U333" i="29" s="1"/>
  <c r="U259" i="29"/>
  <c r="U261" i="29" s="1"/>
  <c r="R155" i="44"/>
  <c r="R145" i="44"/>
  <c r="T264" i="29"/>
  <c r="U138" i="44"/>
  <c r="T230" i="29"/>
  <c r="T232" i="29" s="1"/>
  <c r="T235" i="29" s="1"/>
  <c r="T327" i="29" s="1"/>
  <c r="T331" i="29" s="1"/>
  <c r="T239" i="29"/>
  <c r="T241" i="29" s="1"/>
  <c r="D124" i="44"/>
  <c r="C120" i="44"/>
  <c r="S156" i="44"/>
  <c r="S146" i="44"/>
  <c r="S244" i="29"/>
  <c r="T136" i="44"/>
  <c r="R343" i="29"/>
  <c r="R347" i="29" s="1"/>
  <c r="S128" i="44"/>
  <c r="S141" i="44" s="1"/>
  <c r="T284" i="29"/>
  <c r="U137" i="44"/>
  <c r="C121" i="44"/>
  <c r="D125" i="44"/>
  <c r="I125" i="44"/>
  <c r="S124" i="44"/>
  <c r="V303" i="29"/>
  <c r="C304" i="29" s="1"/>
  <c r="V301" i="29"/>
  <c r="W301" i="29" s="1"/>
  <c r="S157" i="44"/>
  <c r="S147" i="44"/>
  <c r="T132" i="44"/>
  <c r="T143" i="44" s="1"/>
  <c r="S345" i="29"/>
  <c r="S349" i="29" s="1"/>
  <c r="S125" i="44"/>
  <c r="C55" i="44"/>
  <c r="F19" i="29"/>
  <c r="F20" i="29"/>
  <c r="C339" i="39"/>
  <c r="D339" i="39" s="1"/>
  <c r="E339" i="39" s="1"/>
  <c r="F339" i="39" s="1"/>
  <c r="G339" i="39" s="1"/>
  <c r="H339" i="39" s="1"/>
  <c r="I339" i="39" s="1"/>
  <c r="J339" i="39" s="1"/>
  <c r="K339" i="39" s="1"/>
  <c r="L339" i="39" s="1"/>
  <c r="M339" i="39" s="1"/>
  <c r="N339" i="39" s="1"/>
  <c r="O339" i="39" s="1"/>
  <c r="P339" i="39" s="1"/>
  <c r="Q339" i="39" s="1"/>
  <c r="R339" i="39" s="1"/>
  <c r="S339" i="39" s="1"/>
  <c r="T339" i="39" s="1"/>
  <c r="U339" i="39" s="1"/>
  <c r="V339" i="39" s="1"/>
  <c r="D323" i="39"/>
  <c r="E323" i="39" s="1"/>
  <c r="F323" i="39" s="1"/>
  <c r="G323" i="39" s="1"/>
  <c r="H323" i="39" s="1"/>
  <c r="I323" i="39" s="1"/>
  <c r="J323" i="39" s="1"/>
  <c r="K323" i="39" s="1"/>
  <c r="L323" i="39" s="1"/>
  <c r="M323" i="39" s="1"/>
  <c r="N323" i="39" s="1"/>
  <c r="O323" i="39" s="1"/>
  <c r="P323" i="39" s="1"/>
  <c r="Q323" i="39" s="1"/>
  <c r="R323" i="39" s="1"/>
  <c r="S323" i="39" s="1"/>
  <c r="T323" i="39" s="1"/>
  <c r="U323" i="39" s="1"/>
  <c r="V323" i="39" s="1"/>
  <c r="N124" i="44"/>
  <c r="D322" i="39"/>
  <c r="E322" i="39" s="1"/>
  <c r="F322" i="39" s="1"/>
  <c r="G322" i="39" s="1"/>
  <c r="H322" i="39" s="1"/>
  <c r="I322" i="39" s="1"/>
  <c r="J322" i="39" s="1"/>
  <c r="K322" i="39" s="1"/>
  <c r="L322" i="39" s="1"/>
  <c r="M322" i="39" s="1"/>
  <c r="N322" i="39" s="1"/>
  <c r="O322" i="39" s="1"/>
  <c r="P322" i="39" s="1"/>
  <c r="Q322" i="39" s="1"/>
  <c r="R322" i="39" s="1"/>
  <c r="S322" i="39" s="1"/>
  <c r="T322" i="39" s="1"/>
  <c r="U322" i="39" s="1"/>
  <c r="V322" i="39" s="1"/>
  <c r="C338" i="39"/>
  <c r="D338" i="39" s="1"/>
  <c r="E338" i="39" s="1"/>
  <c r="F338" i="39" s="1"/>
  <c r="G338" i="39" s="1"/>
  <c r="H338" i="39" s="1"/>
  <c r="I338" i="39" s="1"/>
  <c r="J338" i="39" s="1"/>
  <c r="K338" i="39" s="1"/>
  <c r="L338" i="39" s="1"/>
  <c r="M338" i="39" s="1"/>
  <c r="N338" i="39" s="1"/>
  <c r="O338" i="39" s="1"/>
  <c r="P338" i="39" s="1"/>
  <c r="Q338" i="39" s="1"/>
  <c r="R338" i="39" s="1"/>
  <c r="S338" i="39" s="1"/>
  <c r="T338" i="39" s="1"/>
  <c r="U338" i="39" s="1"/>
  <c r="V338" i="39" s="1"/>
  <c r="C56" i="44"/>
  <c r="I124" i="44"/>
  <c r="V137" i="29"/>
  <c r="U270" i="29"/>
  <c r="U272" i="29" s="1"/>
  <c r="U275" i="29" s="1"/>
  <c r="U328" i="29" s="1"/>
  <c r="U332" i="29" s="1"/>
  <c r="U279" i="29"/>
  <c r="U281" i="29" s="1"/>
  <c r="R59" i="44" l="1"/>
  <c r="R63" i="44" s="1"/>
  <c r="G59" i="44"/>
  <c r="G63" i="44" s="1"/>
  <c r="G164" i="44" s="1"/>
  <c r="P59" i="44"/>
  <c r="P63" i="44" s="1"/>
  <c r="S59" i="44"/>
  <c r="S63" i="44" s="1"/>
  <c r="W59" i="44"/>
  <c r="W63" i="44" s="1"/>
  <c r="D59" i="44"/>
  <c r="D55" i="44"/>
  <c r="N59" i="44"/>
  <c r="N63" i="44" s="1"/>
  <c r="L59" i="44"/>
  <c r="L63" i="44" s="1"/>
  <c r="J59" i="44"/>
  <c r="J63" i="44" s="1"/>
  <c r="F59" i="44"/>
  <c r="F63" i="44" s="1"/>
  <c r="F164" i="44" s="1"/>
  <c r="V59" i="44"/>
  <c r="V63" i="44" s="1"/>
  <c r="Q59" i="44"/>
  <c r="Q63" i="44" s="1"/>
  <c r="K59" i="44"/>
  <c r="K63" i="44" s="1"/>
  <c r="I59" i="44"/>
  <c r="I63" i="44" s="1"/>
  <c r="T59" i="44"/>
  <c r="T63" i="44" s="1"/>
  <c r="O59" i="44"/>
  <c r="O63" i="44" s="1"/>
  <c r="H59" i="44"/>
  <c r="H63" i="44" s="1"/>
  <c r="H164" i="44" s="1"/>
  <c r="M59" i="44"/>
  <c r="M63" i="44" s="1"/>
  <c r="U59" i="44"/>
  <c r="U63" i="44" s="1"/>
  <c r="E59" i="44"/>
  <c r="E63" i="44" s="1"/>
  <c r="E164" i="44" s="1"/>
  <c r="C54" i="44"/>
  <c r="V138" i="44"/>
  <c r="U264" i="29"/>
  <c r="G13" i="44"/>
  <c r="S165" i="44"/>
  <c r="E13" i="44"/>
  <c r="I165" i="44"/>
  <c r="C125" i="44"/>
  <c r="E93" i="44" s="1"/>
  <c r="T157" i="44"/>
  <c r="T147" i="44"/>
  <c r="C124" i="44"/>
  <c r="E92" i="44" s="1"/>
  <c r="U230" i="29"/>
  <c r="U232" i="29" s="1"/>
  <c r="U235" i="29" s="1"/>
  <c r="U327" i="29" s="1"/>
  <c r="U331" i="29" s="1"/>
  <c r="U239" i="29"/>
  <c r="U241" i="29" s="1"/>
  <c r="N164" i="44"/>
  <c r="F12" i="44"/>
  <c r="T244" i="29"/>
  <c r="U136" i="44"/>
  <c r="C337" i="39"/>
  <c r="D337" i="39" s="1"/>
  <c r="E337" i="39" s="1"/>
  <c r="F337" i="39" s="1"/>
  <c r="G337" i="39" s="1"/>
  <c r="H337" i="39" s="1"/>
  <c r="I337" i="39" s="1"/>
  <c r="J337" i="39" s="1"/>
  <c r="K337" i="39" s="1"/>
  <c r="L337" i="39" s="1"/>
  <c r="M337" i="39" s="1"/>
  <c r="N337" i="39" s="1"/>
  <c r="O337" i="39" s="1"/>
  <c r="P337" i="39" s="1"/>
  <c r="Q337" i="39" s="1"/>
  <c r="R337" i="39" s="1"/>
  <c r="S337" i="39" s="1"/>
  <c r="T337" i="39" s="1"/>
  <c r="U337" i="39" s="1"/>
  <c r="V337" i="39" s="1"/>
  <c r="D321" i="39"/>
  <c r="E321" i="39" s="1"/>
  <c r="F321" i="39" s="1"/>
  <c r="G321" i="39" s="1"/>
  <c r="H321" i="39" s="1"/>
  <c r="I321" i="39" s="1"/>
  <c r="J321" i="39" s="1"/>
  <c r="K321" i="39" s="1"/>
  <c r="L321" i="39" s="1"/>
  <c r="M321" i="39" s="1"/>
  <c r="N321" i="39" s="1"/>
  <c r="O321" i="39" s="1"/>
  <c r="P321" i="39" s="1"/>
  <c r="Q321" i="39" s="1"/>
  <c r="R321" i="39" s="1"/>
  <c r="S321" i="39" s="1"/>
  <c r="T321" i="39" s="1"/>
  <c r="U321" i="39" s="1"/>
  <c r="V321" i="39" s="1"/>
  <c r="U130" i="44"/>
  <c r="U142" i="44" s="1"/>
  <c r="T344" i="29"/>
  <c r="T348" i="29" s="1"/>
  <c r="N165" i="44"/>
  <c r="F13" i="44"/>
  <c r="V138" i="29"/>
  <c r="V250" i="29"/>
  <c r="V252" i="29" s="1"/>
  <c r="V255" i="29" s="1"/>
  <c r="V259" i="29"/>
  <c r="U284" i="29"/>
  <c r="V137" i="44"/>
  <c r="S155" i="44"/>
  <c r="S145" i="44"/>
  <c r="D303" i="39"/>
  <c r="I303" i="39"/>
  <c r="L303" i="39"/>
  <c r="G303" i="39"/>
  <c r="H303" i="39"/>
  <c r="J303" i="39"/>
  <c r="R303" i="39"/>
  <c r="K303" i="39"/>
  <c r="F303" i="39"/>
  <c r="E303" i="39"/>
  <c r="P303" i="39"/>
  <c r="T303" i="39"/>
  <c r="C303" i="39"/>
  <c r="O303" i="39"/>
  <c r="U303" i="39"/>
  <c r="S303" i="39"/>
  <c r="M303" i="39"/>
  <c r="V303" i="39"/>
  <c r="Q303" i="39"/>
  <c r="N303" i="39"/>
  <c r="D123" i="44"/>
  <c r="C119" i="44"/>
  <c r="N123" i="44"/>
  <c r="K60" i="44"/>
  <c r="K64" i="44" s="1"/>
  <c r="N60" i="44"/>
  <c r="N64" i="44" s="1"/>
  <c r="S60" i="44"/>
  <c r="S64" i="44" s="1"/>
  <c r="M60" i="44"/>
  <c r="M64" i="44" s="1"/>
  <c r="J60" i="44"/>
  <c r="J64" i="44" s="1"/>
  <c r="P60" i="44"/>
  <c r="P64" i="44" s="1"/>
  <c r="T60" i="44"/>
  <c r="T64" i="44" s="1"/>
  <c r="O60" i="44"/>
  <c r="O64" i="44" s="1"/>
  <c r="H60" i="44"/>
  <c r="H64" i="44" s="1"/>
  <c r="H165" i="44" s="1"/>
  <c r="G60" i="44"/>
  <c r="G64" i="44" s="1"/>
  <c r="G165" i="44" s="1"/>
  <c r="L60" i="44"/>
  <c r="L64" i="44" s="1"/>
  <c r="Q60" i="44"/>
  <c r="Q64" i="44" s="1"/>
  <c r="E60" i="44"/>
  <c r="E64" i="44" s="1"/>
  <c r="E165" i="44" s="1"/>
  <c r="W60" i="44"/>
  <c r="W64" i="44" s="1"/>
  <c r="R60" i="44"/>
  <c r="R64" i="44" s="1"/>
  <c r="V60" i="44"/>
  <c r="V64" i="44" s="1"/>
  <c r="D60" i="44"/>
  <c r="I60" i="44"/>
  <c r="I64" i="44" s="1"/>
  <c r="F60" i="44"/>
  <c r="F64" i="44" s="1"/>
  <c r="F165" i="44" s="1"/>
  <c r="U60" i="44"/>
  <c r="U64" i="44" s="1"/>
  <c r="D56" i="44"/>
  <c r="S123" i="44"/>
  <c r="U132" i="44"/>
  <c r="U143" i="44" s="1"/>
  <c r="T345" i="29"/>
  <c r="T349" i="29" s="1"/>
  <c r="W134" i="44"/>
  <c r="C134" i="44" s="1"/>
  <c r="C320" i="29"/>
  <c r="H18" i="29" s="1"/>
  <c r="E12" i="44"/>
  <c r="I164" i="44"/>
  <c r="I123" i="44"/>
  <c r="T156" i="44"/>
  <c r="T146" i="44"/>
  <c r="G12" i="44"/>
  <c r="S164" i="44"/>
  <c r="V279" i="29"/>
  <c r="V270" i="29"/>
  <c r="V272" i="29" s="1"/>
  <c r="V275" i="29" s="1"/>
  <c r="I294" i="39"/>
  <c r="I296" i="39" s="1"/>
  <c r="J294" i="39"/>
  <c r="J296" i="39" s="1"/>
  <c r="M294" i="39"/>
  <c r="M296" i="39" s="1"/>
  <c r="D294" i="39"/>
  <c r="D296" i="39" s="1"/>
  <c r="F294" i="39"/>
  <c r="F296" i="39" s="1"/>
  <c r="V294" i="39"/>
  <c r="V296" i="39" s="1"/>
  <c r="Q294" i="39"/>
  <c r="Q296" i="39" s="1"/>
  <c r="T294" i="39"/>
  <c r="T296" i="39" s="1"/>
  <c r="P294" i="39"/>
  <c r="P296" i="39" s="1"/>
  <c r="C294" i="39"/>
  <c r="C296" i="39" s="1"/>
  <c r="O294" i="39"/>
  <c r="O296" i="39" s="1"/>
  <c r="R294" i="39"/>
  <c r="R296" i="39" s="1"/>
  <c r="E294" i="39"/>
  <c r="E296" i="39" s="1"/>
  <c r="N294" i="39"/>
  <c r="N296" i="39" s="1"/>
  <c r="G294" i="39"/>
  <c r="G296" i="39" s="1"/>
  <c r="H294" i="39"/>
  <c r="H296" i="39" s="1"/>
  <c r="U294" i="39"/>
  <c r="U296" i="39" s="1"/>
  <c r="L294" i="39"/>
  <c r="L296" i="39" s="1"/>
  <c r="K294" i="39"/>
  <c r="K296" i="39" s="1"/>
  <c r="S294" i="39"/>
  <c r="S296" i="39" s="1"/>
  <c r="S343" i="29"/>
  <c r="S347" i="29" s="1"/>
  <c r="T128" i="44"/>
  <c r="T141" i="44" s="1"/>
  <c r="H313" i="39" l="1"/>
  <c r="H315" i="39"/>
  <c r="H314" i="39"/>
  <c r="D315" i="39"/>
  <c r="D313" i="39"/>
  <c r="D314" i="39"/>
  <c r="L76" i="44"/>
  <c r="K305" i="39"/>
  <c r="L75" i="44"/>
  <c r="L77" i="44"/>
  <c r="M314" i="39"/>
  <c r="M313" i="39"/>
  <c r="M315" i="39"/>
  <c r="J313" i="39"/>
  <c r="J315" i="39"/>
  <c r="J314" i="39"/>
  <c r="C60" i="44"/>
  <c r="D64" i="44"/>
  <c r="W77" i="44"/>
  <c r="W76" i="44"/>
  <c r="W75" i="44"/>
  <c r="V305" i="39"/>
  <c r="J305" i="39"/>
  <c r="K75" i="44"/>
  <c r="K76" i="44"/>
  <c r="K77" i="44"/>
  <c r="U344" i="29"/>
  <c r="U348" i="29" s="1"/>
  <c r="V130" i="44"/>
  <c r="V142" i="44" s="1"/>
  <c r="I313" i="39"/>
  <c r="I315" i="39"/>
  <c r="I314" i="39"/>
  <c r="N77" i="44"/>
  <c r="M305" i="39"/>
  <c r="N76" i="44"/>
  <c r="N75" i="44"/>
  <c r="H305" i="39"/>
  <c r="I77" i="44"/>
  <c r="I75" i="44"/>
  <c r="I76" i="44"/>
  <c r="V261" i="29"/>
  <c r="E20" i="29"/>
  <c r="U128" i="44"/>
  <c r="U141" i="44" s="1"/>
  <c r="T343" i="29"/>
  <c r="T347" i="29" s="1"/>
  <c r="D63" i="44"/>
  <c r="C59" i="44"/>
  <c r="G77" i="44"/>
  <c r="F305" i="39"/>
  <c r="G76" i="44"/>
  <c r="G75" i="44"/>
  <c r="H19" i="29"/>
  <c r="H23" i="29"/>
  <c r="T76" i="44"/>
  <c r="T77" i="44"/>
  <c r="S305" i="39"/>
  <c r="T75" i="44"/>
  <c r="H77" i="44"/>
  <c r="H75" i="44"/>
  <c r="G305" i="39"/>
  <c r="H76" i="44"/>
  <c r="V329" i="29"/>
  <c r="V333" i="29" s="1"/>
  <c r="C256" i="29"/>
  <c r="F315" i="39"/>
  <c r="F313" i="39"/>
  <c r="F314" i="39"/>
  <c r="C123" i="44"/>
  <c r="E91" i="44" s="1"/>
  <c r="R75" i="44"/>
  <c r="Q305" i="39"/>
  <c r="R77" i="44"/>
  <c r="R76" i="44"/>
  <c r="S76" i="44"/>
  <c r="S75" i="44"/>
  <c r="S77" i="44"/>
  <c r="R305" i="39"/>
  <c r="E315" i="39"/>
  <c r="E313" i="39"/>
  <c r="E314" i="39"/>
  <c r="R315" i="39"/>
  <c r="R313" i="39"/>
  <c r="R314" i="39"/>
  <c r="V328" i="29"/>
  <c r="V332" i="29" s="1"/>
  <c r="C276" i="29"/>
  <c r="O314" i="39"/>
  <c r="O315" i="39"/>
  <c r="O313" i="39"/>
  <c r="L305" i="39"/>
  <c r="M75" i="44"/>
  <c r="M77" i="44"/>
  <c r="M76" i="44"/>
  <c r="V239" i="29"/>
  <c r="V230" i="29"/>
  <c r="V232" i="29" s="1"/>
  <c r="V235" i="29" s="1"/>
  <c r="V315" i="39"/>
  <c r="V313" i="39"/>
  <c r="V314" i="39"/>
  <c r="U156" i="44"/>
  <c r="U146" i="44"/>
  <c r="U313" i="39"/>
  <c r="U314" i="39"/>
  <c r="U315" i="39"/>
  <c r="I163" i="44"/>
  <c r="E11" i="44"/>
  <c r="O77" i="44"/>
  <c r="O75" i="44"/>
  <c r="N305" i="39"/>
  <c r="O76" i="44"/>
  <c r="G313" i="39"/>
  <c r="G314" i="39"/>
  <c r="G315" i="39"/>
  <c r="N315" i="39"/>
  <c r="N314" i="39"/>
  <c r="N313" i="39"/>
  <c r="V281" i="29"/>
  <c r="E19" i="29"/>
  <c r="V76" i="44"/>
  <c r="U305" i="39"/>
  <c r="V77" i="44"/>
  <c r="V75" i="44"/>
  <c r="T155" i="44"/>
  <c r="T145" i="44"/>
  <c r="C313" i="39"/>
  <c r="C314" i="39"/>
  <c r="C18" i="39"/>
  <c r="C315" i="39"/>
  <c r="C19" i="39"/>
  <c r="C297" i="39"/>
  <c r="C20" i="39" a="1"/>
  <c r="C20" i="39" s="1"/>
  <c r="P76" i="44"/>
  <c r="P77" i="44"/>
  <c r="P75" i="44"/>
  <c r="O305" i="39"/>
  <c r="I305" i="39"/>
  <c r="J75" i="44"/>
  <c r="J76" i="44"/>
  <c r="J77" i="44"/>
  <c r="L314" i="39"/>
  <c r="L313" i="39"/>
  <c r="L315" i="39"/>
  <c r="F76" i="44"/>
  <c r="E305" i="39"/>
  <c r="F77" i="44"/>
  <c r="F75" i="44"/>
  <c r="F58" i="44"/>
  <c r="F62" i="44" s="1"/>
  <c r="F163" i="44" s="1"/>
  <c r="L58" i="44"/>
  <c r="L62" i="44" s="1"/>
  <c r="Q58" i="44"/>
  <c r="Q62" i="44" s="1"/>
  <c r="M58" i="44"/>
  <c r="M62" i="44" s="1"/>
  <c r="V58" i="44"/>
  <c r="V62" i="44" s="1"/>
  <c r="S58" i="44"/>
  <c r="S62" i="44" s="1"/>
  <c r="W58" i="44"/>
  <c r="W62" i="44" s="1"/>
  <c r="H58" i="44"/>
  <c r="H62" i="44" s="1"/>
  <c r="H163" i="44" s="1"/>
  <c r="D58" i="44"/>
  <c r="D62" i="44" s="1"/>
  <c r="D54" i="44"/>
  <c r="N58" i="44"/>
  <c r="N62" i="44" s="1"/>
  <c r="O58" i="44"/>
  <c r="O62" i="44" s="1"/>
  <c r="K58" i="44"/>
  <c r="K62" i="44" s="1"/>
  <c r="G58" i="44"/>
  <c r="G62" i="44" s="1"/>
  <c r="G163" i="44" s="1"/>
  <c r="T58" i="44"/>
  <c r="T62" i="44" s="1"/>
  <c r="U58" i="44"/>
  <c r="U62" i="44" s="1"/>
  <c r="J58" i="44"/>
  <c r="J62" i="44" s="1"/>
  <c r="R58" i="44"/>
  <c r="R62" i="44" s="1"/>
  <c r="I58" i="44"/>
  <c r="I62" i="44" s="1"/>
  <c r="E58" i="44"/>
  <c r="E62" i="44" s="1"/>
  <c r="E163" i="44" s="1"/>
  <c r="P58" i="44"/>
  <c r="P62" i="44" s="1"/>
  <c r="P315" i="39"/>
  <c r="P314" i="39"/>
  <c r="P313" i="39"/>
  <c r="U157" i="44"/>
  <c r="U147" i="44"/>
  <c r="E75" i="44"/>
  <c r="E76" i="44"/>
  <c r="E77" i="44"/>
  <c r="D305" i="39"/>
  <c r="S313" i="39"/>
  <c r="S314" i="39"/>
  <c r="S315" i="39"/>
  <c r="U244" i="29"/>
  <c r="V136" i="44"/>
  <c r="U345" i="29"/>
  <c r="U349" i="29" s="1"/>
  <c r="V132" i="44"/>
  <c r="V143" i="44" s="1"/>
  <c r="D76" i="44"/>
  <c r="C305" i="39"/>
  <c r="D75" i="44"/>
  <c r="D77" i="44"/>
  <c r="T314" i="39"/>
  <c r="T313" i="39"/>
  <c r="T315" i="39"/>
  <c r="G11" i="44"/>
  <c r="S163" i="44"/>
  <c r="F11" i="44"/>
  <c r="N163" i="44"/>
  <c r="U76" i="44"/>
  <c r="U75" i="44"/>
  <c r="T305" i="39"/>
  <c r="U77" i="44"/>
  <c r="K314" i="39"/>
  <c r="K315" i="39"/>
  <c r="K313" i="39"/>
  <c r="Q313" i="39"/>
  <c r="Q314" i="39"/>
  <c r="Q315" i="39"/>
  <c r="P305" i="39"/>
  <c r="Q76" i="44"/>
  <c r="Q77" i="44"/>
  <c r="Q75" i="44"/>
  <c r="M329" i="39" l="1"/>
  <c r="M330" i="39"/>
  <c r="M331" i="39"/>
  <c r="N73" i="44"/>
  <c r="V331" i="39"/>
  <c r="V329" i="39"/>
  <c r="W73" i="44"/>
  <c r="V330" i="39"/>
  <c r="Q329" i="39"/>
  <c r="Q331" i="39"/>
  <c r="Q330" i="39"/>
  <c r="R73" i="44"/>
  <c r="D164" i="44"/>
  <c r="D12" i="44"/>
  <c r="H12" i="44" s="1"/>
  <c r="C63" i="44"/>
  <c r="E31" i="44" s="1"/>
  <c r="C75" i="44"/>
  <c r="V264" i="29"/>
  <c r="W138" i="44"/>
  <c r="V327" i="29"/>
  <c r="V331" i="29" s="1"/>
  <c r="C236" i="29"/>
  <c r="H25" i="29"/>
  <c r="H20" i="29"/>
  <c r="H24" i="29" s="1"/>
  <c r="V156" i="44"/>
  <c r="V146" i="44"/>
  <c r="R329" i="39"/>
  <c r="R331" i="39"/>
  <c r="S73" i="44"/>
  <c r="R330" i="39"/>
  <c r="O318" i="39"/>
  <c r="I318" i="39"/>
  <c r="T318" i="39"/>
  <c r="S318" i="39"/>
  <c r="L318" i="39"/>
  <c r="V318" i="39"/>
  <c r="H318" i="39"/>
  <c r="J318" i="39"/>
  <c r="R318" i="39"/>
  <c r="Q318" i="39"/>
  <c r="U318" i="39"/>
  <c r="P318" i="39"/>
  <c r="G318" i="39"/>
  <c r="M318" i="39"/>
  <c r="N318" i="39"/>
  <c r="K318" i="39"/>
  <c r="C76" i="44"/>
  <c r="T73" i="44"/>
  <c r="S331" i="39"/>
  <c r="S330" i="39"/>
  <c r="S329" i="39"/>
  <c r="I329" i="39"/>
  <c r="I331" i="39"/>
  <c r="J73" i="44"/>
  <c r="I330" i="39"/>
  <c r="U343" i="29"/>
  <c r="U347" i="29" s="1"/>
  <c r="V128" i="44"/>
  <c r="V141" i="44" s="1"/>
  <c r="U329" i="39"/>
  <c r="U330" i="39"/>
  <c r="U331" i="39"/>
  <c r="V73" i="44"/>
  <c r="M73" i="44"/>
  <c r="L329" i="39"/>
  <c r="L331" i="39"/>
  <c r="L330" i="39"/>
  <c r="C58" i="44"/>
  <c r="N330" i="39"/>
  <c r="N329" i="39"/>
  <c r="O73" i="44"/>
  <c r="N331" i="39"/>
  <c r="Q317" i="39"/>
  <c r="E317" i="39"/>
  <c r="V317" i="39"/>
  <c r="R317" i="39"/>
  <c r="D317" i="39"/>
  <c r="L317" i="39"/>
  <c r="P317" i="39"/>
  <c r="K317" i="39"/>
  <c r="M317" i="39"/>
  <c r="U317" i="39"/>
  <c r="O317" i="39"/>
  <c r="C317" i="39"/>
  <c r="S317" i="39"/>
  <c r="T317" i="39"/>
  <c r="G317" i="39"/>
  <c r="F317" i="39"/>
  <c r="H317" i="39"/>
  <c r="I317" i="39"/>
  <c r="N317" i="39"/>
  <c r="J317" i="39"/>
  <c r="O329" i="39"/>
  <c r="P73" i="44"/>
  <c r="O330" i="39"/>
  <c r="O331" i="39"/>
  <c r="D165" i="44"/>
  <c r="C64" i="44"/>
  <c r="E32" i="44" s="1"/>
  <c r="D13" i="44"/>
  <c r="H13" i="44" s="1"/>
  <c r="E329" i="39"/>
  <c r="E331" i="39"/>
  <c r="F73" i="44"/>
  <c r="E330" i="39"/>
  <c r="F330" i="39"/>
  <c r="F331" i="39"/>
  <c r="G73" i="44"/>
  <c r="F329" i="39"/>
  <c r="H330" i="39"/>
  <c r="H329" i="39"/>
  <c r="H331" i="39"/>
  <c r="I73" i="44"/>
  <c r="C331" i="39"/>
  <c r="C306" i="39"/>
  <c r="H18" i="39" s="1"/>
  <c r="C329" i="39"/>
  <c r="D73" i="44"/>
  <c r="D80" i="44" s="1"/>
  <c r="C330" i="39"/>
  <c r="E73" i="44"/>
  <c r="D331" i="39"/>
  <c r="D329" i="39"/>
  <c r="D330" i="39"/>
  <c r="W137" i="44"/>
  <c r="V284" i="29"/>
  <c r="G329" i="39"/>
  <c r="H73" i="44"/>
  <c r="G331" i="39"/>
  <c r="G330" i="39"/>
  <c r="P330" i="39"/>
  <c r="P329" i="39"/>
  <c r="P331" i="39"/>
  <c r="Q73" i="44"/>
  <c r="V157" i="44"/>
  <c r="V147" i="44"/>
  <c r="V241" i="29"/>
  <c r="E18" i="29"/>
  <c r="U155" i="44"/>
  <c r="U145" i="44"/>
  <c r="K330" i="39"/>
  <c r="K331" i="39"/>
  <c r="K329" i="39"/>
  <c r="L73" i="44"/>
  <c r="T330" i="39"/>
  <c r="U73" i="44"/>
  <c r="T329" i="39"/>
  <c r="T331" i="39"/>
  <c r="C77" i="44"/>
  <c r="J319" i="39"/>
  <c r="K319" i="39"/>
  <c r="S319" i="39"/>
  <c r="U319" i="39"/>
  <c r="V319" i="39"/>
  <c r="T319" i="39"/>
  <c r="Q319" i="39"/>
  <c r="G319" i="39"/>
  <c r="N319" i="39"/>
  <c r="M319" i="39"/>
  <c r="O319" i="39"/>
  <c r="R319" i="39"/>
  <c r="L319" i="39"/>
  <c r="I319" i="39"/>
  <c r="H319" i="39"/>
  <c r="P319" i="39"/>
  <c r="J330" i="39"/>
  <c r="J331" i="39"/>
  <c r="J329" i="39"/>
  <c r="K73" i="44"/>
  <c r="I18" i="39" l="1"/>
  <c r="H19" i="39"/>
  <c r="H23" i="39"/>
  <c r="V155" i="44"/>
  <c r="V145" i="44"/>
  <c r="F81" i="44"/>
  <c r="F156" i="44" s="1"/>
  <c r="F80" i="44"/>
  <c r="F155" i="44" s="1"/>
  <c r="F82" i="44"/>
  <c r="F157" i="44" s="1"/>
  <c r="J333" i="39"/>
  <c r="U333" i="39"/>
  <c r="K333" i="39"/>
  <c r="V333" i="39"/>
  <c r="F333" i="39"/>
  <c r="C333" i="39"/>
  <c r="M333" i="39"/>
  <c r="E333" i="39"/>
  <c r="T333" i="39"/>
  <c r="D333" i="39"/>
  <c r="R333" i="39"/>
  <c r="O333" i="39"/>
  <c r="G333" i="39"/>
  <c r="S333" i="39"/>
  <c r="I333" i="39"/>
  <c r="N333" i="39"/>
  <c r="L333" i="39"/>
  <c r="H333" i="39"/>
  <c r="P333" i="39"/>
  <c r="Q333" i="39"/>
  <c r="C138" i="44"/>
  <c r="J82" i="44"/>
  <c r="J81" i="44"/>
  <c r="J80" i="44"/>
  <c r="W80" i="44"/>
  <c r="W82" i="44"/>
  <c r="W81" i="44"/>
  <c r="K82" i="44"/>
  <c r="K81" i="44"/>
  <c r="K80" i="44"/>
  <c r="F169" i="44"/>
  <c r="T169" i="44"/>
  <c r="J169" i="44"/>
  <c r="E169" i="44"/>
  <c r="I169" i="44"/>
  <c r="S169" i="44"/>
  <c r="U169" i="44"/>
  <c r="N169" i="44"/>
  <c r="V169" i="44"/>
  <c r="L169" i="44"/>
  <c r="P169" i="44"/>
  <c r="M169" i="44"/>
  <c r="R169" i="44"/>
  <c r="W169" i="44"/>
  <c r="G169" i="44"/>
  <c r="H169" i="44"/>
  <c r="O169" i="44"/>
  <c r="Q169" i="44"/>
  <c r="K169" i="44"/>
  <c r="D169" i="44"/>
  <c r="S80" i="44"/>
  <c r="S82" i="44"/>
  <c r="S81" i="44"/>
  <c r="V244" i="29"/>
  <c r="W136" i="44"/>
  <c r="U81" i="44"/>
  <c r="U80" i="44"/>
  <c r="U82" i="44"/>
  <c r="N82" i="44"/>
  <c r="N80" i="44"/>
  <c r="N81" i="44"/>
  <c r="Q82" i="44"/>
  <c r="Q81" i="44"/>
  <c r="Q80" i="44"/>
  <c r="G81" i="44"/>
  <c r="G156" i="44" s="1"/>
  <c r="G82" i="44"/>
  <c r="G157" i="44" s="1"/>
  <c r="G80" i="44"/>
  <c r="G155" i="44" s="1"/>
  <c r="M81" i="44"/>
  <c r="M80" i="44"/>
  <c r="M82" i="44"/>
  <c r="I80" i="44"/>
  <c r="I81" i="44"/>
  <c r="I82" i="44"/>
  <c r="V344" i="29"/>
  <c r="V348" i="29" s="1"/>
  <c r="W130" i="44"/>
  <c r="C285" i="29"/>
  <c r="G19" i="29" s="1"/>
  <c r="V345" i="29"/>
  <c r="V349" i="29" s="1"/>
  <c r="W132" i="44"/>
  <c r="C265" i="29"/>
  <c r="G20" i="29" s="1"/>
  <c r="P80" i="44"/>
  <c r="P81" i="44"/>
  <c r="P82" i="44"/>
  <c r="V82" i="44"/>
  <c r="V80" i="44"/>
  <c r="V81" i="44"/>
  <c r="C137" i="44"/>
  <c r="L82" i="44"/>
  <c r="L80" i="44"/>
  <c r="L81" i="44"/>
  <c r="E82" i="44"/>
  <c r="E157" i="44" s="1"/>
  <c r="E80" i="44"/>
  <c r="E155" i="44" s="1"/>
  <c r="E81" i="44"/>
  <c r="E156" i="44" s="1"/>
  <c r="G168" i="44"/>
  <c r="V168" i="44"/>
  <c r="N168" i="44"/>
  <c r="I168" i="44"/>
  <c r="R168" i="44"/>
  <c r="H168" i="44"/>
  <c r="F168" i="44"/>
  <c r="W168" i="44"/>
  <c r="J168" i="44"/>
  <c r="K168" i="44"/>
  <c r="U168" i="44"/>
  <c r="M168" i="44"/>
  <c r="E168" i="44"/>
  <c r="O168" i="44"/>
  <c r="L168" i="44"/>
  <c r="D168" i="44"/>
  <c r="Q168" i="44"/>
  <c r="T168" i="44"/>
  <c r="P168" i="44"/>
  <c r="S168" i="44"/>
  <c r="H80" i="44"/>
  <c r="H155" i="44" s="1"/>
  <c r="H81" i="44"/>
  <c r="H156" i="44" s="1"/>
  <c r="H82" i="44"/>
  <c r="H157" i="44" s="1"/>
  <c r="Q335" i="39"/>
  <c r="P335" i="39"/>
  <c r="V335" i="39"/>
  <c r="S335" i="39"/>
  <c r="T335" i="39"/>
  <c r="K335" i="39"/>
  <c r="M335" i="39"/>
  <c r="L335" i="39"/>
  <c r="G335" i="39"/>
  <c r="H335" i="39"/>
  <c r="I335" i="39"/>
  <c r="N335" i="39"/>
  <c r="R335" i="39"/>
  <c r="O335" i="39"/>
  <c r="U335" i="39"/>
  <c r="J335" i="39"/>
  <c r="D163" i="44"/>
  <c r="D11" i="44"/>
  <c r="H11" i="44" s="1"/>
  <c r="C62" i="44"/>
  <c r="E30" i="44" s="1"/>
  <c r="L334" i="39"/>
  <c r="N334" i="39"/>
  <c r="I334" i="39"/>
  <c r="T334" i="39"/>
  <c r="P334" i="39"/>
  <c r="H334" i="39"/>
  <c r="M334" i="39"/>
  <c r="R334" i="39"/>
  <c r="G334" i="39"/>
  <c r="O334" i="39"/>
  <c r="J334" i="39"/>
  <c r="U334" i="39"/>
  <c r="V334" i="39"/>
  <c r="Q334" i="39"/>
  <c r="K334" i="39"/>
  <c r="S334" i="39"/>
  <c r="T80" i="44"/>
  <c r="T82" i="44"/>
  <c r="T81" i="44"/>
  <c r="D81" i="44"/>
  <c r="D82" i="44"/>
  <c r="C73" i="44"/>
  <c r="O81" i="44"/>
  <c r="O82" i="44"/>
  <c r="O80" i="44"/>
  <c r="R81" i="44"/>
  <c r="R80" i="44"/>
  <c r="R82" i="44"/>
  <c r="H167" i="44" l="1"/>
  <c r="J167" i="44"/>
  <c r="W167" i="44"/>
  <c r="P167" i="44"/>
  <c r="U167" i="44"/>
  <c r="V167" i="44"/>
  <c r="Q167" i="44"/>
  <c r="E167" i="44"/>
  <c r="L167" i="44"/>
  <c r="O167" i="44"/>
  <c r="G167" i="44"/>
  <c r="F167" i="44"/>
  <c r="M167" i="44"/>
  <c r="K167" i="44"/>
  <c r="T167" i="44"/>
  <c r="I167" i="44"/>
  <c r="N167" i="44"/>
  <c r="R167" i="44"/>
  <c r="S167" i="44"/>
  <c r="D167" i="44"/>
  <c r="G24" i="29"/>
  <c r="I20" i="29"/>
  <c r="W143" i="44"/>
  <c r="C132" i="44"/>
  <c r="G84" i="44"/>
  <c r="J84" i="44"/>
  <c r="H84" i="44"/>
  <c r="D17" i="44"/>
  <c r="N84" i="44"/>
  <c r="U84" i="44"/>
  <c r="W84" i="44"/>
  <c r="I84" i="44"/>
  <c r="Q84" i="44"/>
  <c r="S84" i="44"/>
  <c r="O84" i="44"/>
  <c r="V84" i="44"/>
  <c r="E84" i="44"/>
  <c r="C80" i="44"/>
  <c r="M84" i="44"/>
  <c r="R84" i="44"/>
  <c r="T84" i="44"/>
  <c r="D84" i="44"/>
  <c r="D155" i="44"/>
  <c r="L84" i="44"/>
  <c r="K84" i="44"/>
  <c r="P84" i="44"/>
  <c r="F84" i="44"/>
  <c r="C136" i="44"/>
  <c r="W128" i="44"/>
  <c r="V343" i="29"/>
  <c r="V347" i="29" s="1"/>
  <c r="C245" i="29"/>
  <c r="G18" i="29" s="1"/>
  <c r="I19" i="39"/>
  <c r="H20" i="39"/>
  <c r="H25" i="39"/>
  <c r="U86" i="44"/>
  <c r="R86" i="44"/>
  <c r="I86" i="44"/>
  <c r="V86" i="44"/>
  <c r="Q86" i="44"/>
  <c r="S86" i="44"/>
  <c r="L86" i="44"/>
  <c r="K86" i="44"/>
  <c r="F86" i="44"/>
  <c r="D19" i="44"/>
  <c r="G86" i="44"/>
  <c r="O86" i="44"/>
  <c r="D86" i="44"/>
  <c r="P86" i="44"/>
  <c r="J86" i="44"/>
  <c r="M86" i="44"/>
  <c r="T86" i="44"/>
  <c r="W86" i="44"/>
  <c r="H86" i="44"/>
  <c r="D157" i="44"/>
  <c r="N86" i="44"/>
  <c r="C82" i="44"/>
  <c r="E86" i="44"/>
  <c r="I19" i="29"/>
  <c r="G25" i="29"/>
  <c r="O85" i="44"/>
  <c r="I85" i="44"/>
  <c r="V85" i="44"/>
  <c r="N85" i="44"/>
  <c r="M85" i="44"/>
  <c r="R85" i="44"/>
  <c r="W85" i="44"/>
  <c r="T85" i="44"/>
  <c r="E85" i="44"/>
  <c r="H85" i="44"/>
  <c r="D156" i="44"/>
  <c r="D85" i="44"/>
  <c r="L85" i="44"/>
  <c r="Q85" i="44"/>
  <c r="D18" i="44"/>
  <c r="G85" i="44"/>
  <c r="F85" i="44"/>
  <c r="P85" i="44"/>
  <c r="S85" i="44"/>
  <c r="K85" i="44"/>
  <c r="C81" i="44"/>
  <c r="U85" i="44"/>
  <c r="J85" i="44"/>
  <c r="W142" i="44"/>
  <c r="C130" i="44"/>
  <c r="I23" i="39"/>
  <c r="J18" i="39"/>
  <c r="C85" i="44" l="1"/>
  <c r="C86" i="44"/>
  <c r="Q161" i="44"/>
  <c r="V161" i="44"/>
  <c r="N161" i="44"/>
  <c r="T161" i="44"/>
  <c r="G161" i="44"/>
  <c r="L161" i="44"/>
  <c r="I161" i="44"/>
  <c r="E161" i="44"/>
  <c r="R161" i="44"/>
  <c r="P161" i="44"/>
  <c r="H161" i="44"/>
  <c r="S161" i="44"/>
  <c r="K161" i="44"/>
  <c r="O161" i="44"/>
  <c r="D161" i="44"/>
  <c r="F161" i="44"/>
  <c r="J161" i="44"/>
  <c r="U161" i="44"/>
  <c r="M161" i="44"/>
  <c r="I25" i="39"/>
  <c r="J19" i="39"/>
  <c r="I18" i="29"/>
  <c r="G23" i="29"/>
  <c r="M160" i="44"/>
  <c r="G160" i="44"/>
  <c r="O160" i="44"/>
  <c r="F160" i="44"/>
  <c r="D160" i="44"/>
  <c r="I160" i="44"/>
  <c r="Q160" i="44"/>
  <c r="T160" i="44"/>
  <c r="P160" i="44"/>
  <c r="U160" i="44"/>
  <c r="K160" i="44"/>
  <c r="H160" i="44"/>
  <c r="E160" i="44"/>
  <c r="V160" i="44"/>
  <c r="R160" i="44"/>
  <c r="L160" i="44"/>
  <c r="N160" i="44"/>
  <c r="S160" i="44"/>
  <c r="J160" i="44"/>
  <c r="J19" i="29"/>
  <c r="I25" i="29"/>
  <c r="H24" i="39"/>
  <c r="I20" i="39"/>
  <c r="W141" i="44"/>
  <c r="C128" i="44"/>
  <c r="W157" i="44"/>
  <c r="W161" i="44" s="1"/>
  <c r="C143" i="44"/>
  <c r="W147" i="44"/>
  <c r="G19" i="44"/>
  <c r="D159" i="44"/>
  <c r="T159" i="44"/>
  <c r="V159" i="44"/>
  <c r="G159" i="44"/>
  <c r="E159" i="44"/>
  <c r="Q159" i="44"/>
  <c r="U159" i="44"/>
  <c r="S159" i="44"/>
  <c r="K159" i="44"/>
  <c r="P159" i="44"/>
  <c r="F159" i="44"/>
  <c r="M159" i="44"/>
  <c r="L159" i="44"/>
  <c r="O159" i="44"/>
  <c r="R159" i="44"/>
  <c r="J159" i="44"/>
  <c r="N159" i="44"/>
  <c r="H159" i="44"/>
  <c r="I159" i="44"/>
  <c r="J20" i="29"/>
  <c r="I24" i="29"/>
  <c r="C84" i="44"/>
  <c r="W156" i="44"/>
  <c r="W160" i="44" s="1"/>
  <c r="W146" i="44"/>
  <c r="C142" i="44"/>
  <c r="G18" i="44"/>
  <c r="C146" i="44" l="1"/>
  <c r="C147" i="44"/>
  <c r="I23" i="29"/>
  <c r="J18" i="29"/>
  <c r="H18" i="44"/>
  <c r="H19" i="44"/>
  <c r="W155" i="44"/>
  <c r="W159" i="44" s="1"/>
  <c r="W145" i="44"/>
  <c r="C141" i="44"/>
  <c r="G17" i="44"/>
  <c r="J20" i="39"/>
  <c r="I24" i="39"/>
  <c r="C145" i="44" l="1"/>
  <c r="H23" i="44"/>
  <c r="H17" i="44"/>
  <c r="H24" i="44"/>
  <c r="H22" i="44"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<sst xmlns="http://schemas.openxmlformats.org/spreadsheetml/2006/main" count="4108" uniqueCount="522">
  <si>
    <t>2021/22</t>
  </si>
  <si>
    <t>2022/23</t>
  </si>
  <si>
    <t>2023/24</t>
  </si>
  <si>
    <t>2024/25</t>
  </si>
  <si>
    <t>2025/26</t>
  </si>
  <si>
    <t>2026/27</t>
  </si>
  <si>
    <t>2027/28</t>
  </si>
  <si>
    <t>2028/29</t>
  </si>
  <si>
    <t>2029/30</t>
  </si>
  <si>
    <t>2030/31</t>
  </si>
  <si>
    <t>Low cost</t>
  </si>
  <si>
    <t>High cost</t>
  </si>
  <si>
    <t>Premises passed</t>
  </si>
  <si>
    <t>Connections</t>
  </si>
  <si>
    <t>Efficiency</t>
  </si>
  <si>
    <t>WACC</t>
  </si>
  <si>
    <t>Low revenue</t>
  </si>
  <si>
    <t>Central</t>
  </si>
  <si>
    <t>High revenue</t>
  </si>
  <si>
    <t>Legacy</t>
  </si>
  <si>
    <t>FTTP</t>
  </si>
  <si>
    <t>Total</t>
  </si>
  <si>
    <t>Total FTTP and legacy cost and revenue forecasts</t>
  </si>
  <si>
    <t>In nominal terms</t>
  </si>
  <si>
    <t>Units: £ unless otherwise stated</t>
  </si>
  <si>
    <t xml:space="preserve">Results summary </t>
  </si>
  <si>
    <t>Current prem in A3</t>
  </si>
  <si>
    <t>Adjustment factor</t>
  </si>
  <si>
    <t>Show results for:</t>
  </si>
  <si>
    <t>Adj. prem in A3</t>
  </si>
  <si>
    <t>10-yr indexation</t>
  </si>
  <si>
    <t>Cost forecasts (£m)</t>
  </si>
  <si>
    <t>FTTP build capex</t>
  </si>
  <si>
    <t>FTTP connection capex</t>
  </si>
  <si>
    <t>FTTP opex</t>
  </si>
  <si>
    <t>FTTP total costs</t>
  </si>
  <si>
    <t>Legacy total costs</t>
  </si>
  <si>
    <t>FTTP + Legacy total costs</t>
  </si>
  <si>
    <t>Cost central</t>
  </si>
  <si>
    <t>Cost high</t>
  </si>
  <si>
    <t>Cost low</t>
  </si>
  <si>
    <t>Revenue forecasts (£m)</t>
  </si>
  <si>
    <t>2021-26 Legacy revenue</t>
  </si>
  <si>
    <t>2021-26 FTTP revenue</t>
  </si>
  <si>
    <t>Avg FTTP price (£/month)</t>
  </si>
  <si>
    <t>Avg Legacy price (£/month)</t>
  </si>
  <si>
    <t>FTTP revenue</t>
  </si>
  <si>
    <t>Legacy revenue</t>
  </si>
  <si>
    <t>FTTP + Legacy revenue</t>
  </si>
  <si>
    <t>Revenue central</t>
  </si>
  <si>
    <t>Revenue high</t>
  </si>
  <si>
    <t>Revenue low</t>
  </si>
  <si>
    <t>NPV forecasts (£m)</t>
  </si>
  <si>
    <t>FTTP NPV</t>
  </si>
  <si>
    <t>Legacy NPV</t>
  </si>
  <si>
    <t>FTTP + Legacy NPV</t>
  </si>
  <si>
    <t>NPV central</t>
  </si>
  <si>
    <t>NPV low returns</t>
  </si>
  <si>
    <t>NPV high returns</t>
  </si>
  <si>
    <t>Inputs</t>
  </si>
  <si>
    <t>1. FTTP cash forecasts</t>
  </si>
  <si>
    <t>Source: Ofcom bottom-up fibre model</t>
  </si>
  <si>
    <t>Central case - all premises</t>
  </si>
  <si>
    <t>2031/32</t>
  </si>
  <si>
    <t>2032/33</t>
  </si>
  <si>
    <t>2033/34</t>
  </si>
  <si>
    <t>2034/35</t>
  </si>
  <si>
    <t>2035/36</t>
  </si>
  <si>
    <t>2036/37</t>
  </si>
  <si>
    <t>2037/38</t>
  </si>
  <si>
    <t>2038/39</t>
  </si>
  <si>
    <t>2039/40</t>
  </si>
  <si>
    <t>2040/41</t>
  </si>
  <si>
    <t>Homes Passed</t>
  </si>
  <si>
    <t>FTTP Lines</t>
  </si>
  <si>
    <t>FTTP Final Drop</t>
  </si>
  <si>
    <t>FTTP Build capex</t>
  </si>
  <si>
    <t>FTTP Opex (excl. L2C)</t>
  </si>
  <si>
    <t>FTTP L2C Opex</t>
  </si>
  <si>
    <t>High case - all premises</t>
  </si>
  <si>
    <t>Low case - all premises</t>
  </si>
  <si>
    <t>Scaling factor</t>
  </si>
  <si>
    <t>Note: scale not applied</t>
  </si>
  <si>
    <t>Homes passed per annum</t>
  </si>
  <si>
    <t>Lines connected per annum</t>
  </si>
  <si>
    <t>Build capex / premise central</t>
  </si>
  <si>
    <t>Build capex / premise high</t>
  </si>
  <si>
    <t>Build capex / premise low</t>
  </si>
  <si>
    <t>Unit connection capex central</t>
  </si>
  <si>
    <t>Unit connection capex high</t>
  </si>
  <si>
    <t>Unit connection capex low</t>
  </si>
  <si>
    <t>Opex per annum other / line central</t>
  </si>
  <si>
    <t>Opex per annum other / line high</t>
  </si>
  <si>
    <t>Opex per annum other / line low</t>
  </si>
  <si>
    <t>L2C Opex / connection central</t>
  </si>
  <si>
    <t>L2C Opex / connection high</t>
  </si>
  <si>
    <t>L2C Opex / connection low</t>
  </si>
  <si>
    <t>FTTP commercial volumes</t>
  </si>
  <si>
    <t>Copper total volumes</t>
  </si>
  <si>
    <t>Total lines</t>
  </si>
  <si>
    <t>Pricing scenarios modelled</t>
  </si>
  <si>
    <t>5-yr indexation</t>
  </si>
  <si>
    <t>2. Cost of capital</t>
  </si>
  <si>
    <t>FTTP discount rate (OUKT WACC)</t>
  </si>
  <si>
    <t>Legacy discount rate (OR WACC)</t>
  </si>
  <si>
    <t>Discount factors - FTTP</t>
  </si>
  <si>
    <t>Discount factors - legacy</t>
  </si>
  <si>
    <t>3. Incremental FTTP price (£ per month)</t>
  </si>
  <si>
    <t>The assumed premium on FTTP prices compared to average legacy prices</t>
  </si>
  <si>
    <t>4. FTTP connection price</t>
  </si>
  <si>
    <t>£ per connection</t>
  </si>
  <si>
    <t>Calculations - discounted cost forecasts</t>
  </si>
  <si>
    <t>5. FTTP cost forecasts</t>
  </si>
  <si>
    <t>PV Final drop capex</t>
  </si>
  <si>
    <t>PV Build capex</t>
  </si>
  <si>
    <t>PV total opex</t>
  </si>
  <si>
    <t>PV 20-year total FTTP costs - central</t>
  </si>
  <si>
    <t>PV 20-year total FTTP costs - high</t>
  </si>
  <si>
    <t>PV 20-year total FTTP costs - low</t>
  </si>
  <si>
    <t>6. Legacy cost forecasts</t>
  </si>
  <si>
    <t>Copper total FAC</t>
  </si>
  <si>
    <t>Copper lines</t>
  </si>
  <si>
    <t>PV copper FAC</t>
  </si>
  <si>
    <t>PV 20-year copper FAC</t>
  </si>
  <si>
    <t>7. Summary 20 year cost forecasts</t>
  </si>
  <si>
    <t>PV FTTP costs - central</t>
  </si>
  <si>
    <t>PV FTTP costs - high</t>
  </si>
  <si>
    <t>PV FTTP costs - low</t>
  </si>
  <si>
    <t>PV copper FAC - central</t>
  </si>
  <si>
    <t>PV copper FAC - high</t>
  </si>
  <si>
    <t>PV copper FAC - low</t>
  </si>
  <si>
    <t>PV FTTP + copper costs - central</t>
  </si>
  <si>
    <t>PV FTTP + copper costs - high</t>
  </si>
  <si>
    <t>PV FTTP + copper costs - low</t>
  </si>
  <si>
    <t>Calculations - discounted revenue forecasts</t>
  </si>
  <si>
    <t>8. FTTP revenue forecasts</t>
  </si>
  <si>
    <t>Scenarios assume FTTP prices will track the copper price plus the specified FTTP premium</t>
  </si>
  <si>
    <t>Central case</t>
  </si>
  <si>
    <t>FTTP price - index for 5 years</t>
  </si>
  <si>
    <t>FTTP lines</t>
  </si>
  <si>
    <t>FTTP rental revenue - index for 5 years</t>
  </si>
  <si>
    <t>FTTP connection revenue</t>
  </si>
  <si>
    <t>PV FTTP revenue - 5yr index (central)</t>
  </si>
  <si>
    <t>PV 20-year FTTP revenue - 5yr index (central)</t>
  </si>
  <si>
    <t>FTTP price - index for 10 years</t>
  </si>
  <si>
    <t>FTTP rental revenue - index for 10 years</t>
  </si>
  <si>
    <t>PV FTTP revenue - 10yr index (central)</t>
  </si>
  <si>
    <t>PV 20-year FTTP revenue - 10yr index (central)</t>
  </si>
  <si>
    <t>PV FTTP revenue - 5yr index (Low)</t>
  </si>
  <si>
    <t>PV 20-year FTTP revenue - 5yr index (Low)</t>
  </si>
  <si>
    <t>PV FTTP revenue - 10yr index (Low)</t>
  </si>
  <si>
    <t>PV 20-year FTTP revenue - 10yr index (Low)</t>
  </si>
  <si>
    <t>PV FTTP revenue - 5yr index (high)</t>
  </si>
  <si>
    <t>PV 20-year FTTP revenue - 5yr index (high)</t>
  </si>
  <si>
    <t>PV FTTP revenue - 10 yr index (high)</t>
  </si>
  <si>
    <t>PV 20-year FTTP revenue - 10yr index (high)</t>
  </si>
  <si>
    <t>9. Copper revenue forecasts</t>
  </si>
  <si>
    <t>Indexing scenarios assume copper prices inflate with CPI for specified period, then remain flat in nominal terms thereafter</t>
  </si>
  <si>
    <t>Copper price - index for 5 years</t>
  </si>
  <si>
    <t>Copper revenue - index for 5 years</t>
  </si>
  <si>
    <t>PV copper revenue - index for 5 years</t>
  </si>
  <si>
    <t>PV 20-year copper revenue - 5yr index</t>
  </si>
  <si>
    <t>Copper price - index for 10 years</t>
  </si>
  <si>
    <t>Copper revenue - index for 10 years</t>
  </si>
  <si>
    <t>PV copper revnue - index for 10 years</t>
  </si>
  <si>
    <t>PV 20-year copper revenue - 10yr index</t>
  </si>
  <si>
    <t>Summary charts</t>
  </si>
  <si>
    <t>10. Indexing for 5 years chart</t>
  </si>
  <si>
    <t>PV total revenue central</t>
  </si>
  <si>
    <t>PV total revenue high</t>
  </si>
  <si>
    <t>PV total revenue low</t>
  </si>
  <si>
    <t>Cumulative revenue central</t>
  </si>
  <si>
    <t>Cumulative revenue high</t>
  </si>
  <si>
    <t>Cumulative revenue low</t>
  </si>
  <si>
    <t>20-year costs NPV central</t>
  </si>
  <si>
    <t>20-year costs NPV high</t>
  </si>
  <si>
    <t>20-year costs NPV low</t>
  </si>
  <si>
    <t>11. Indexing for 10 years chart</t>
  </si>
  <si>
    <t>(i) Individual service prices</t>
  </si>
  <si>
    <t>(ii) Combined Copper-FTTC prices</t>
  </si>
  <si>
    <t>Unit cost trend</t>
  </si>
  <si>
    <t>Avg 2026-31</t>
  </si>
  <si>
    <t>Prices</t>
  </si>
  <si>
    <t>Discounted</t>
  </si>
  <si>
    <t>Cost-based prices (central)</t>
  </si>
  <si>
    <t>2021/22-2025/26 Cost Stack</t>
  </si>
  <si>
    <t>Costs</t>
  </si>
  <si>
    <t>Cost-based prices (high)</t>
  </si>
  <si>
    <t>2026-31 cost trend sensitivity</t>
  </si>
  <si>
    <t>Weighted Average Price &gt;</t>
  </si>
  <si>
    <t>Vol Trend post 25/26</t>
  </si>
  <si>
    <t>Cost-based prices (low)</t>
  </si>
  <si>
    <t>Fcast CPI</t>
  </si>
  <si>
    <t>Fcast_CPI</t>
  </si>
  <si>
    <t>Volumes summary</t>
  </si>
  <si>
    <t>CVE Legacy</t>
  </si>
  <si>
    <t>CVE_Legacy</t>
  </si>
  <si>
    <t>MPF/WLR solus</t>
  </si>
  <si>
    <t>CVE FTTC</t>
  </si>
  <si>
    <t>FTTC</t>
  </si>
  <si>
    <t>CVE_FTTC</t>
  </si>
  <si>
    <t>FTTC (+MPF/WLR)</t>
  </si>
  <si>
    <t>WLA opex Efficiency</t>
  </si>
  <si>
    <t>WLA_Opex_Efficieny</t>
  </si>
  <si>
    <t>Calculates combined MPF/WLR + GEA FTTC prices</t>
  </si>
  <si>
    <t>Volumes</t>
  </si>
  <si>
    <t>Area 3</t>
  </si>
  <si>
    <t>PSTN Basic Rentals - Internal</t>
  </si>
  <si>
    <t>SL122</t>
  </si>
  <si>
    <t>PSTN Basic Rentals - External</t>
  </si>
  <si>
    <t>SL151</t>
  </si>
  <si>
    <t>PSTN Premium Rentals - Internal</t>
  </si>
  <si>
    <t>SL121</t>
  </si>
  <si>
    <t>PSTN Premium Rentals - External</t>
  </si>
  <si>
    <t>SL150</t>
  </si>
  <si>
    <t>Cost based prices - central</t>
  </si>
  <si>
    <t>Chosen Area 3 X</t>
  </si>
  <si>
    <t>Chosen Start Prices</t>
  </si>
  <si>
    <t>Prices - cost-based (central)</t>
  </si>
  <si>
    <t>Cost based prices - high</t>
  </si>
  <si>
    <t>High Costs</t>
  </si>
  <si>
    <t>Prices - cost-based (high)</t>
  </si>
  <si>
    <t>Cost based prices - low</t>
  </si>
  <si>
    <t>Low Costs</t>
  </si>
  <si>
    <t>Prices - cost-based (low)</t>
  </si>
  <si>
    <t>Indexed 5 years</t>
  </si>
  <si>
    <t>Cost Trend</t>
  </si>
  <si>
    <t>Prices - indexed</t>
  </si>
  <si>
    <t>Cost trend - central</t>
  </si>
  <si>
    <t>2025/26 +</t>
  </si>
  <si>
    <t>Indexed 10 years</t>
  </si>
  <si>
    <t>Cost Stack Fcast - central</t>
  </si>
  <si>
    <t>Price = Cost Final Year</t>
  </si>
  <si>
    <t>Cost trend - high</t>
  </si>
  <si>
    <t>Cost Stack Fcast - high</t>
  </si>
  <si>
    <t>Cost Stack Fcast - low</t>
  </si>
  <si>
    <t>Cost trend - low</t>
  </si>
  <si>
    <t>Headline X's</t>
  </si>
  <si>
    <t>TD_service_codes</t>
  </si>
  <si>
    <t>Discounted X's</t>
  </si>
  <si>
    <t>FTTC/Openreach</t>
  </si>
  <si>
    <t>Inflation</t>
  </si>
  <si>
    <t>CPI forecast</t>
  </si>
  <si>
    <t>Nominal Costs</t>
  </si>
  <si>
    <t>WN127</t>
  </si>
  <si>
    <t>WN346</t>
  </si>
  <si>
    <t>WX130</t>
  </si>
  <si>
    <t>WX347</t>
  </si>
  <si>
    <t>WX129</t>
  </si>
  <si>
    <t>WN123</t>
  </si>
  <si>
    <t>WN300</t>
  </si>
  <si>
    <t>WN301</t>
  </si>
  <si>
    <t>WX310</t>
  </si>
  <si>
    <t>WX311</t>
  </si>
  <si>
    <t>WN302</t>
  </si>
  <si>
    <t>WX312</t>
  </si>
  <si>
    <t>WX338</t>
  </si>
  <si>
    <t>WN336</t>
  </si>
  <si>
    <t>WN303</t>
  </si>
  <si>
    <t>WN337</t>
  </si>
  <si>
    <t>WX313</t>
  </si>
  <si>
    <t>WX339</t>
  </si>
  <si>
    <t>WN332</t>
  </si>
  <si>
    <t>WX334</t>
  </si>
  <si>
    <t>WN333</t>
  </si>
  <si>
    <t>WX335</t>
  </si>
  <si>
    <t>WN348</t>
  </si>
  <si>
    <t>WN350</t>
  </si>
  <si>
    <t>WX349</t>
  </si>
  <si>
    <t>WX351</t>
  </si>
  <si>
    <t>WX355</t>
  </si>
  <si>
    <t>WN354</t>
  </si>
  <si>
    <t>WN158</t>
  </si>
  <si>
    <t>WX135</t>
  </si>
  <si>
    <t>WN138</t>
  </si>
  <si>
    <t>WX134</t>
  </si>
  <si>
    <t>MPF Rentals - non SL1 Int- A3</t>
  </si>
  <si>
    <t>MPF Rental with SL1 Int- A3</t>
  </si>
  <si>
    <t>MPF Rentals Costs - non SL1 Ext- A3</t>
  </si>
  <si>
    <t>MPF Rental with SL1 Ext- A3</t>
  </si>
  <si>
    <t>MPF New Provides - External- A3</t>
  </si>
  <si>
    <t>MPF New Provides - Internal- A3</t>
  </si>
  <si>
    <t>GEA FTTC rentals (all other speeds except 40/10) internal- A3</t>
  </si>
  <si>
    <t>GEA 40/10 FTTC Rentals Internal- A3</t>
  </si>
  <si>
    <t>GEA FTTC rentals (all other speeds except 40/10) external- A3</t>
  </si>
  <si>
    <t>GEA 40/10 FTTC Rentals External- A3</t>
  </si>
  <si>
    <t>GEA FTTC connections internal- A3</t>
  </si>
  <si>
    <t>GEA FTTC connections external- A3</t>
  </si>
  <si>
    <t>GEA 40/10 FTTC Connections External- A3</t>
  </si>
  <si>
    <t>GEA 40/10 (FTTC) Connections Internal- A3</t>
  </si>
  <si>
    <t>GEA 40/10 (FTTC) PCP Only Install Connections Internal- A3</t>
  </si>
  <si>
    <t>GEA Other (FTTC) PCP Only Install Connections Internal- A3</t>
  </si>
  <si>
    <t>GEA 40/10 (FTTC) PCP Only Install Connections External- A3</t>
  </si>
  <si>
    <t>GEA Other (FTTC) PCP Only Install Connections External- A3</t>
  </si>
  <si>
    <t>G Fast Rentals Internal- A3</t>
  </si>
  <si>
    <t>G Fast Rentals External- A3</t>
  </si>
  <si>
    <t>G Fast Connections Internal- A3</t>
  </si>
  <si>
    <t>G Fast Connections External- A3</t>
  </si>
  <si>
    <t>40/10 SOGEA rentals - Internal- A3</t>
  </si>
  <si>
    <t>Non-40/10 SOGEA rentals - Internal- A3</t>
  </si>
  <si>
    <t>40/10 SOGEA rentals - External- A3</t>
  </si>
  <si>
    <t>Non-40/10 SOGEA rentals - External- A3</t>
  </si>
  <si>
    <t>SOGEA connections - External- A3</t>
  </si>
  <si>
    <t>SOGEA connections - Internal- A3</t>
  </si>
  <si>
    <t>SMPF Rentals Costs - Internal- A3</t>
  </si>
  <si>
    <t>SMPF Rentals - External- A3</t>
  </si>
  <si>
    <t>SMPF New Provides - Internal- A3</t>
  </si>
  <si>
    <t>SMPF New Provides - External- A3</t>
  </si>
  <si>
    <t>Base case Area 3</t>
  </si>
  <si>
    <t>High costs Area 3</t>
  </si>
  <si>
    <t>Low costs Area 3</t>
  </si>
  <si>
    <t>Unreg copper rentals (incl. MPF)</t>
  </si>
  <si>
    <t>Unreg copper connections (incl. MPF)</t>
  </si>
  <si>
    <t>Non-FTTP VULA rentals</t>
  </si>
  <si>
    <t>Non-FTTP VULA connections</t>
  </si>
  <si>
    <t>SL111</t>
  </si>
  <si>
    <t>PSTN Premium Connections - Internal</t>
  </si>
  <si>
    <t>SL112</t>
  </si>
  <si>
    <t>PSTN Basic Connections - Internal</t>
  </si>
  <si>
    <t>SL140</t>
  </si>
  <si>
    <t>PSTN Basic Connections - External</t>
  </si>
  <si>
    <t>SL144</t>
  </si>
  <si>
    <t>PSTN Premium Connections - External</t>
  </si>
  <si>
    <t>Rentals</t>
  </si>
  <si>
    <t>G Fast</t>
  </si>
  <si>
    <t>SOGEA</t>
  </si>
  <si>
    <t>UK volumes</t>
  </si>
  <si>
    <t>Service</t>
  </si>
  <si>
    <t>FTTP Rental - 40Mbit/s</t>
  </si>
  <si>
    <t>FTTP Rental - 55Mbit/s</t>
  </si>
  <si>
    <t>FTTP Rental - 80Mbit/s</t>
  </si>
  <si>
    <t>FTTP Rental - 100Mbit/s</t>
  </si>
  <si>
    <t>FTTP Rental - 220Mbit/s</t>
  </si>
  <si>
    <t>FTTP Rental - 330Mbit/s</t>
  </si>
  <si>
    <t>FTTP Rental - 500Mbit/s</t>
  </si>
  <si>
    <t>FTTP Rental - 1000Mbit/s</t>
  </si>
  <si>
    <t>UK revenues</t>
  </si>
  <si>
    <t>Changed to Mid-year</t>
  </si>
  <si>
    <t>FTTP Prices</t>
  </si>
  <si>
    <t>Average</t>
  </si>
  <si>
    <t>Indexed Prices</t>
  </si>
  <si>
    <t>5 year indexation</t>
  </si>
  <si>
    <t>10 year indexation</t>
  </si>
  <si>
    <t>WLR (PSTN) rentals and connections</t>
  </si>
  <si>
    <t>Cost per line - Central</t>
  </si>
  <si>
    <t>Cost per line - High</t>
  </si>
  <si>
    <t>Cost per line - Low</t>
  </si>
  <si>
    <t>PV FTTP Commercial Volumes</t>
  </si>
  <si>
    <t>PV Copper Volumes</t>
  </si>
  <si>
    <t>PV Total Lines</t>
  </si>
  <si>
    <t>Total Lines</t>
  </si>
  <si>
    <t>Total Cost - Central</t>
  </si>
  <si>
    <t>Total Cost - High</t>
  </si>
  <si>
    <t>Total Cost - Low</t>
  </si>
  <si>
    <t>% copper volumes</t>
  </si>
  <si>
    <t>WA Discount Factor</t>
  </si>
  <si>
    <t>Discounted Total Cost - Central</t>
  </si>
  <si>
    <t>Discounted Total Cost - High</t>
  </si>
  <si>
    <t>Discounted Total Cost - Low</t>
  </si>
  <si>
    <t>WA Connections Price</t>
  </si>
  <si>
    <t>WA Connection Prices</t>
  </si>
  <si>
    <t>Total - Rentals</t>
  </si>
  <si>
    <t>Total - Connections</t>
  </si>
  <si>
    <t>Copper lines - Rental</t>
  </si>
  <si>
    <t>Copper Connections</t>
  </si>
  <si>
    <t>Copper connection price - index for 5 years</t>
  </si>
  <si>
    <t>Indexed 5 years prices - Rental</t>
  </si>
  <si>
    <t>Indexed 10 years prices - Rental</t>
  </si>
  <si>
    <t>Indexed 10 years prices - Connections</t>
  </si>
  <si>
    <t>Indexed 5 years prices - Connections</t>
  </si>
  <si>
    <t>Copper rentals revenue - index for 5 years</t>
  </si>
  <si>
    <t>Copper connections revenue - index for 5 years</t>
  </si>
  <si>
    <t>Copper connection price - index for 10 years</t>
  </si>
  <si>
    <t>Copper rentals revenue - index for 10 years</t>
  </si>
  <si>
    <t>Copper connections revenue - index for 10 years</t>
  </si>
  <si>
    <t>FTTP + Copper Costs</t>
  </si>
  <si>
    <t>PV FTTP revenue - 10yr index (High)</t>
  </si>
  <si>
    <t>PV FTTP revenue - 10yr index (Central)</t>
  </si>
  <si>
    <t>PV copper revenue - index for 10 years</t>
  </si>
  <si>
    <t>10 year indexing</t>
  </si>
  <si>
    <t>Cumulative PV total revenue central</t>
  </si>
  <si>
    <t>Cumulative PV total revenue high</t>
  </si>
  <si>
    <t>Cumulative PV total revenue low</t>
  </si>
  <si>
    <t>FTTP + Copper Revenues</t>
  </si>
  <si>
    <t>2031-36</t>
  </si>
  <si>
    <t>2036-41</t>
  </si>
  <si>
    <t>2021 - 26</t>
  </si>
  <si>
    <t>2026-31</t>
  </si>
  <si>
    <t>FTTP + Legacy Total Costs</t>
  </si>
  <si>
    <t>FTTP + Legacy Total Revenues</t>
  </si>
  <si>
    <t>2021 RAB Model</t>
  </si>
  <si>
    <t>2026 RAB Model</t>
  </si>
  <si>
    <t>Total Costs</t>
  </si>
  <si>
    <t xml:space="preserve">2021 &amp; 2026 models Combined </t>
  </si>
  <si>
    <t>PV total costs high</t>
  </si>
  <si>
    <t>PV total costs low</t>
  </si>
  <si>
    <t>PV total costs central</t>
  </si>
  <si>
    <t>20 year total cost central</t>
  </si>
  <si>
    <t>20 year total cost high</t>
  </si>
  <si>
    <t>20 year total cost low</t>
  </si>
  <si>
    <t>Total Revenues</t>
  </si>
  <si>
    <t>Indexing for 10 years chart</t>
  </si>
  <si>
    <t>Rental Price Calculation</t>
  </si>
  <si>
    <t>2021 adjustment factor for connections and SMPF rentals</t>
  </si>
  <si>
    <t>Connections revenue as % of total revenue</t>
  </si>
  <si>
    <t>SMPF Rentals</t>
  </si>
  <si>
    <t>Connections and SMPF revenue as % of total revenue</t>
  </si>
  <si>
    <t>Copper rental price - index for 5 years</t>
  </si>
  <si>
    <t>SMPF rental prices - index for 5 years</t>
  </si>
  <si>
    <t>WA SMPF Rentals Price</t>
  </si>
  <si>
    <t>SMPF rental prices - index for 10 years</t>
  </si>
  <si>
    <t>SMPF Rentals Revenue</t>
  </si>
  <si>
    <t>SMPF Rentals Revenues</t>
  </si>
  <si>
    <t>Fibre Premium</t>
  </si>
  <si>
    <t>Actuals</t>
  </si>
  <si>
    <t>Forecasts</t>
  </si>
  <si>
    <t>Q1</t>
  </si>
  <si>
    <t>Q2</t>
  </si>
  <si>
    <t>Q3</t>
  </si>
  <si>
    <t>Q4</t>
  </si>
  <si>
    <t>FTTP rentals (total BT)</t>
  </si>
  <si>
    <t>FTTP rentals (total non-BT)</t>
  </si>
  <si>
    <t>FTTP 40Mbit/s (total)</t>
  </si>
  <si>
    <t>FTTP 80Mbit/s (total)</t>
  </si>
  <si>
    <t>FTTP 100Mbit/s (total)</t>
  </si>
  <si>
    <t>FTTP 160Mbit/s (total)</t>
  </si>
  <si>
    <t>FTTP 220Mbit/s (total)</t>
  </si>
  <si>
    <t>FTTP 330Mbit/s (total)</t>
  </si>
  <si>
    <t>FTTP 500Mbit/s (total)</t>
  </si>
  <si>
    <t>FTTP 1000Mbit/s (total)</t>
  </si>
  <si>
    <t>2024/25 Q1</t>
  </si>
  <si>
    <t>2024/25 Q4</t>
  </si>
  <si>
    <t>2024/25 Q3</t>
  </si>
  <si>
    <t>2024/25 Q2</t>
  </si>
  <si>
    <t xml:space="preserve">2024/25 </t>
  </si>
  <si>
    <t>Total revenue high</t>
  </si>
  <si>
    <t>Total revenue low</t>
  </si>
  <si>
    <t>Total revenue central</t>
  </si>
  <si>
    <t xml:space="preserve">Results summary - Actual deployment </t>
  </si>
  <si>
    <t xml:space="preserve">Results summary  - Assumed deployment </t>
  </si>
  <si>
    <t>Difference</t>
  </si>
  <si>
    <t>Until 2025/26</t>
  </si>
  <si>
    <t>Legacy Rental Price - indexed for 10 years</t>
  </si>
  <si>
    <t>Information</t>
  </si>
  <si>
    <t xml:space="preserve">Title </t>
  </si>
  <si>
    <t>Objective</t>
  </si>
  <si>
    <t>Confidentiality status</t>
  </si>
  <si>
    <t>Contents</t>
  </si>
  <si>
    <t>Sheet</t>
  </si>
  <si>
    <t>Description</t>
  </si>
  <si>
    <t>This contents sheet</t>
  </si>
  <si>
    <t>Actual model sheets</t>
  </si>
  <si>
    <t>Terms and conditions</t>
  </si>
  <si>
    <t>Non-confidential</t>
  </si>
  <si>
    <t>Area 3 RAB model</t>
  </si>
  <si>
    <t>Estimate costs and revenues for Openreach in Area 3 across both its legacy copper network as well as its fibre (FTTP) network</t>
  </si>
  <si>
    <t>Style Guidelines</t>
  </si>
  <si>
    <t>Styles</t>
  </si>
  <si>
    <t>Input data</t>
  </si>
  <si>
    <t>Input data (e.g. RFS data, inflation, etc)</t>
  </si>
  <si>
    <t>Input assumption or parameter</t>
  </si>
  <si>
    <t>Input assumptions or parameters (e.g. for a scenario or control sheet)</t>
  </si>
  <si>
    <t>Feed internal</t>
  </si>
  <si>
    <t>Feed cell from within this workbook</t>
  </si>
  <si>
    <t>Feed external</t>
  </si>
  <si>
    <t>Feed cell from a different workbook</t>
  </si>
  <si>
    <t>Calculation</t>
  </si>
  <si>
    <t>Intermediate calculation (not final output)</t>
  </si>
  <si>
    <t>Model logic</t>
  </si>
  <si>
    <t>Cells required for model logic (e.g. year counters)</t>
  </si>
  <si>
    <t>Intentionally blank</t>
  </si>
  <si>
    <t>Cells left intentionally blank</t>
  </si>
  <si>
    <t>Output</t>
  </si>
  <si>
    <t>A key result from this part of the model (in particular one that will be used elsewhere in the model)</t>
  </si>
  <si>
    <t>Highlight</t>
  </si>
  <si>
    <t>A cell that is highlighted for uncertainty</t>
  </si>
  <si>
    <t>QA highlight</t>
  </si>
  <si>
    <t>A cell that is highlighted for quality assurance</t>
  </si>
  <si>
    <t>Check pass</t>
  </si>
  <si>
    <t>A side calculation intended solely to cross check a result (and which therefore should not be referenced anywhere else in the model)</t>
  </si>
  <si>
    <t>Check fail</t>
  </si>
  <si>
    <t>Note or source</t>
  </si>
  <si>
    <t>Text</t>
  </si>
  <si>
    <t>Note/source</t>
  </si>
  <si>
    <t>Named range</t>
  </si>
  <si>
    <t>Cells which are part of a named range</t>
  </si>
  <si>
    <t>Name</t>
  </si>
  <si>
    <t>named_range_1</t>
  </si>
  <si>
    <r>
      <t xml:space="preserve">An Excel Name applying to one or more adjacent cells (use </t>
    </r>
    <r>
      <rPr>
        <u/>
        <sz val="9"/>
        <rFont val="Arial"/>
        <family val="2"/>
      </rPr>
      <t>I</t>
    </r>
    <r>
      <rPr>
        <sz val="11"/>
        <color theme="1"/>
        <rFont val="Calibri"/>
        <family val="2"/>
        <scheme val="minor"/>
      </rPr>
      <t xml:space="preserve">nsert </t>
    </r>
    <r>
      <rPr>
        <u/>
        <sz val="9"/>
        <rFont val="Arial"/>
        <family val="2"/>
      </rPr>
      <t>N</t>
    </r>
    <r>
      <rPr>
        <sz val="11"/>
        <color theme="1"/>
        <rFont val="Calibri"/>
        <family val="2"/>
        <scheme val="minor"/>
      </rPr>
      <t xml:space="preserve">ame </t>
    </r>
    <r>
      <rPr>
        <u/>
        <sz val="9"/>
        <rFont val="Arial"/>
        <family val="2"/>
      </rPr>
      <t>C</t>
    </r>
    <r>
      <rPr>
        <sz val="11"/>
        <color theme="1"/>
        <rFont val="Calibri"/>
        <family val="2"/>
        <scheme val="minor"/>
      </rPr>
      <t>reate to actually create the Excel Names)</t>
    </r>
  </si>
  <si>
    <t>Un-format</t>
  </si>
  <si>
    <t>Going back to default Excel formatting</t>
  </si>
  <si>
    <t>H1</t>
  </si>
  <si>
    <t>Title</t>
  </si>
  <si>
    <t>Heading level 1</t>
  </si>
  <si>
    <t>H2</t>
  </si>
  <si>
    <t>Heading level 2</t>
  </si>
  <si>
    <t>H3</t>
  </si>
  <si>
    <t>Heading level 3</t>
  </si>
  <si>
    <t>H4</t>
  </si>
  <si>
    <t>Heading level 4</t>
  </si>
  <si>
    <t>Ofcom style guide</t>
  </si>
  <si>
    <t>Outputs</t>
  </si>
  <si>
    <t>Total costs and revenues</t>
  </si>
  <si>
    <t>Total costs and revenues 2026</t>
  </si>
  <si>
    <t>Total costs and revenues 2021</t>
  </si>
  <si>
    <r>
      <t xml:space="preserve">The terms and conditions on which OFCOM is making available this model are set out below.
The </t>
    </r>
    <r>
      <rPr>
        <sz val="11"/>
        <rFont val="Calibri"/>
        <family val="2"/>
      </rPr>
      <t xml:space="preserve">Area 3 RAB </t>
    </r>
    <r>
      <rPr>
        <sz val="11"/>
        <rFont val="Calibri"/>
        <family val="2"/>
        <scheme val="minor"/>
      </rPr>
      <t>model ('the Model') has been developed to estimate the possible costs and revenues that Openreach will face in the future in order to determine whether our proposed price controls in Area 3 are likely to allow for a reasonable expecatation of cost recovery. The Model is provided as part of the explanation of OFCOM’s proposals in its consultation "Promoting competition and investment in fibre networks: Telecoms Access Review 2026-31", dated 20th March 2025.
While you may freely use the Model for the purposes for which it is provided, as set out in any accompanying model documentation, OFCOM does not guarantee that the Model will function when used in any modified way.
No representation or warranty is given as to the accuracy, completeness or correctness of the provided Model and it is provided 'as is'. It is provided without any representation or endorsement made and without warranty of any kind, whether express or implied, including but not limited to the implied warranties of satisfactory quality, fitness for a particular purpose, non-infringement, compatibility, security and accuracy.
OFCOM does not accept any responsibility for any loss, disruption or damage to your data or your computer system which may occur whilst using the Model or material derived from the Model. OFCOM does not warrant that the functions contained in the Model will be uninterrupted or error free. Also, OFCOM does not warrant that defects will be corrected, or that the Model provided is free of viruses.
In no event will OFCOM be liable for any loss or damage including, without limitation, indirect or consequential loss or damage, or any loss or damages whatsoever arising from use or loss of use of, data or profits arising out of or in connection with the use or otherwise of the provided Model. By using the Model, you agree to the above.</t>
    </r>
  </si>
  <si>
    <t>Scenario &gt;&gt;</t>
  </si>
  <si>
    <t>Basket</t>
  </si>
  <si>
    <t>Headline Prices (2026/27 start prices)</t>
  </si>
  <si>
    <t>Data which has been randomised by +/-20% for confidentiality reasons</t>
  </si>
  <si>
    <t>Randomised data</t>
  </si>
  <si>
    <t>Discounted Prices (2026/27 start prices)</t>
  </si>
  <si>
    <t>&lt;Linked to Cost forecast model&gt;</t>
  </si>
  <si>
    <t>Live scenario</t>
  </si>
  <si>
    <t>Hardcoded</t>
  </si>
  <si>
    <t>Central (Base Case Costs)</t>
  </si>
  <si>
    <t>2022/23 estimates (for TAR 2026 Consultation) - rounded to 2dp</t>
  </si>
  <si>
    <t>Source: Ofcom forecasts calculated in the 2025 WLA Volumes Module</t>
  </si>
  <si>
    <t>Key outputs from the model</t>
  </si>
  <si>
    <t>Costs and revenues for copper and fibre services using TAR 2026 estimations</t>
  </si>
  <si>
    <t>Costs and revenues for copper and fibre services using WFTMR 2021 estimations</t>
  </si>
  <si>
    <t>Combined costs and revenues from "Total costs and revenues 2026" and "Total costs and revenues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</si>
</sst>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4" formatCode="_-&quot;£&quot;* #,##0.00_-;\-&quot;£&quot;* #,##0.00_-;_-&quot;£&quot;* &quot;-&quot;??_-;_-@_-"/>
    <numFmt numFmtId="43" formatCode="_-* #,##0.00_-;\-* #,##0.00_-;_-* &quot;-&quot;??_-;_-@_-"/>
    <numFmt numFmtId="164" formatCode="0.0%"/>
    <numFmt numFmtId="165" formatCode="_-* #,##0_-;\-* #,##0_-;_-* &quot;-&quot;??_-;_-@_-"/>
    <numFmt numFmtId="166" formatCode="0.000%"/>
    <numFmt numFmtId="167" formatCode="0.0000000000000000%"/>
    <numFmt numFmtId="168" formatCode="0.00000000000000%"/>
    <numFmt numFmtId="169" formatCode="&quot;£&quot;#,##0.00"/>
    <numFmt numFmtId="170" formatCode="#,##0_);[Red]\-#,##0_);0_);@_)"/>
    <numFmt numFmtId="171" formatCode="#,##0.00;[Red]\-#,##0.00;\-"/>
    <numFmt numFmtId="172" formatCode="#,##0;[Red]\-#,##0;\-"/>
    <numFmt numFmtId="173" formatCode="#,##0.0;[Red]\-#,##0.0;\-"/>
    <numFmt numFmtId="174" formatCode="#,##0.00_);[Red]\-#,##0.00_);0.00_);@_)"/>
    <numFmt numFmtId="175" formatCode="#,##0;\-#,##0;\-"/>
    <numFmt numFmtId="176" formatCode="#,##0.0%;[Red]\-#,##0.0%;\-"/>
    <numFmt numFmtId="177" formatCode="#,##0%;[Red]\-#,##0%;0%;@_)"/>
    <numFmt numFmtId="178" formatCode="&quot;Rnd&quot;* &quot;[&quot;General&quot;]&quot;;&quot;Rnd&quot;* &quot;[&quot;\-General&quot;]&quot;"/>
    <numFmt numFmtId="179" formatCode="&quot;£&quot;#,##0"/>
    <numFmt numFmtId="180" formatCode="_-&quot;£&quot;* #,##0_-;\-&quot;£&quot;* #,##0_-;_-&quot;£&quot;* &quot;-&quot;??_-;_-@_-"/>
  </numFmts>
  <fonts count="68" x14ac:knownFonts="1">
    <font>
      <sz val="11"/>
      <color theme="1"/>
      <name val="Calibri"/>
      <family val="2"/>
      <scheme val="minor"/>
    </font>
    <font>
      <sz val="9"/>
      <name val="Arial"/>
      <family val="2"/>
    </font>
    <font>
      <sz val="11"/>
      <color theme="1"/>
      <name val="Calibri"/>
      <family val="2"/>
      <scheme val="minor"/>
    </font>
    <font>
      <b/>
      <sz val="11"/>
      <color theme="1"/>
      <name val="Calibri"/>
      <family val="2"/>
      <scheme val="minor"/>
    </font>
    <font>
      <sz val="11"/>
      <color rgb="FF000000"/>
      <name val="Calibri"/>
      <family val="2"/>
      <scheme val="minor"/>
    </font>
    <font>
      <sz val="10"/>
      <color theme="1"/>
      <name val="Calibri"/>
      <family val="2"/>
      <scheme val="minor"/>
    </font>
    <font>
      <b/>
      <sz val="10"/>
      <color theme="1"/>
      <name val="Calibri"/>
      <family val="2"/>
      <scheme val="minor"/>
    </font>
    <font>
      <sz val="10"/>
      <color rgb="FF000000"/>
      <name val="Calibri"/>
      <family val="2"/>
      <scheme val="minor"/>
    </font>
    <font>
      <sz val="11"/>
      <color rgb="FF0000FF"/>
      <name val="Calibri"/>
      <family val="2"/>
      <scheme val="minor"/>
    </font>
    <font>
      <sz val="11"/>
      <color rgb="FFFF0000"/>
      <name val="Calibri"/>
      <family val="2"/>
      <scheme val="minor"/>
    </font>
    <font>
      <u/>
      <sz val="11"/>
      <color theme="1"/>
      <name val="Calibri"/>
      <family val="2"/>
      <scheme val="minor"/>
    </font>
    <font>
      <b/>
      <sz val="11"/>
      <color rgb="FFFF0000"/>
      <name val="Calibri"/>
      <family val="2"/>
      <scheme val="minor"/>
    </font>
    <font>
      <b/>
      <u/>
      <sz val="11"/>
      <color theme="1"/>
      <name val="Calibri"/>
      <family val="2"/>
      <scheme val="minor"/>
    </font>
    <font>
      <sz val="10"/>
      <name val="Calibri"/>
      <family val="2"/>
      <scheme val="minor"/>
    </font>
    <font>
      <b/>
      <sz val="16"/>
      <color theme="1"/>
      <name val="Calibri"/>
      <family val="2"/>
      <scheme val="minor"/>
    </font>
    <font>
      <sz val="24"/>
      <color rgb="FFCC0044"/>
      <name val="Calibri Light"/>
      <family val="2"/>
      <scheme val="major"/>
    </font>
    <font>
      <sz val="11"/>
      <name val="Calibri"/>
      <family val="2"/>
      <scheme val="minor"/>
    </font>
    <font>
      <b/>
      <sz val="14"/>
      <color rgb="FF404040"/>
      <name val="Calibri Light"/>
      <family val="2"/>
      <scheme val="major"/>
    </font>
    <font>
      <b/>
      <sz val="11"/>
      <color rgb="FF642566"/>
      <name val="Calibri Light"/>
      <family val="2"/>
      <scheme val="major"/>
    </font>
    <font>
      <b/>
      <sz val="16"/>
      <color rgb="FFCC0044"/>
      <name val="Calibri Light"/>
      <family val="2"/>
      <scheme val="major"/>
    </font>
    <font>
      <sz val="11"/>
      <color rgb="FF969696"/>
      <name val="Calibri"/>
      <family val="2"/>
      <scheme val="minor"/>
    </font>
    <font>
      <b/>
      <u/>
      <sz val="11"/>
      <name val="Calibri"/>
      <family val="2"/>
      <scheme val="minor"/>
    </font>
    <font>
      <b/>
      <sz val="11"/>
      <name val="Calibri"/>
      <family val="2"/>
      <scheme val="minor"/>
    </font>
    <font>
      <sz val="10"/>
      <color indexed="10"/>
      <name val="Calibri"/>
      <family val="2"/>
      <scheme val="minor"/>
    </font>
    <font>
      <sz val="8"/>
      <name val="Arial"/>
      <family val="2"/>
    </font>
    <font>
      <i/>
      <sz val="9"/>
      <color indexed="55"/>
      <name val="Arial"/>
      <family val="2"/>
    </font>
    <font>
      <sz val="10"/>
      <name val="Arial"/>
      <family val="2"/>
    </font>
    <font>
      <b/>
      <sz val="12"/>
      <name val="Calibri"/>
      <family val="2"/>
      <scheme val="minor"/>
    </font>
    <font>
      <i/>
      <sz val="11"/>
      <color rgb="FFFF0000"/>
      <name val="Calibri"/>
      <family val="2"/>
      <scheme val="minor"/>
    </font>
    <font>
      <b/>
      <sz val="14"/>
      <color theme="1"/>
      <name val="Calibri"/>
      <family val="2"/>
      <scheme val="minor"/>
    </font>
    <font>
      <b/>
      <sz val="12"/>
      <color theme="1"/>
      <name val="Calibri"/>
      <family val="2"/>
      <scheme val="minor"/>
    </font>
    <font>
      <sz val="11"/>
      <color indexed="10"/>
      <name val="Calibri"/>
      <family val="2"/>
      <scheme val="minor"/>
    </font>
    <font>
      <i/>
      <sz val="10"/>
      <color rgb="FFFF0000"/>
      <name val="Calibri"/>
      <family val="2"/>
      <scheme val="minor"/>
    </font>
    <font>
      <b/>
      <sz val="16"/>
      <name val="Calibri"/>
      <family val="2"/>
      <scheme val="minor"/>
    </font>
    <font>
      <i/>
      <sz val="11"/>
      <color rgb="FF7F7F7F"/>
      <name val="Calibri"/>
      <family val="2"/>
      <scheme val="minor"/>
    </font>
    <font>
      <b/>
      <sz val="12"/>
      <color rgb="FF0000FF"/>
      <name val="Calibri"/>
      <family val="2"/>
      <scheme val="minor"/>
    </font>
    <font>
      <i/>
      <sz val="11"/>
      <name val="Calibri"/>
      <family val="2"/>
      <scheme val="minor"/>
    </font>
    <font>
      <b/>
      <sz val="11"/>
      <color rgb="FFFFFFFF"/>
      <name val="Calibri"/>
      <family val="2"/>
      <scheme val="minor"/>
    </font>
    <font>
      <b/>
      <sz val="12"/>
      <name val="Arial"/>
      <family val="2"/>
    </font>
    <font>
      <b/>
      <sz val="9"/>
      <name val="Arial"/>
      <family val="2"/>
    </font>
    <font>
      <b/>
      <sz val="10"/>
      <name val="Arial"/>
      <family val="2"/>
    </font>
    <font>
      <b/>
      <sz val="22"/>
      <color theme="3"/>
      <name val="Calibri"/>
      <family val="2"/>
      <scheme val="minor"/>
    </font>
    <font>
      <sz val="10"/>
      <color rgb="FF0000FF"/>
      <name val="Arial"/>
      <family val="2"/>
    </font>
    <font>
      <sz val="10"/>
      <color indexed="16"/>
      <name val="Arial"/>
      <family val="2"/>
    </font>
    <font>
      <sz val="8"/>
      <color indexed="10"/>
      <name val="Arial"/>
      <family val="2"/>
    </font>
    <font>
      <i/>
      <sz val="9"/>
      <color rgb="FF969696"/>
      <name val="Arial"/>
      <family val="2"/>
    </font>
    <font>
      <sz val="10"/>
      <color theme="0" tint="-0.34998626667073579"/>
      <name val="Arial"/>
      <family val="2"/>
    </font>
    <font>
      <sz val="10"/>
      <color theme="0" tint="-0.499984740745262"/>
      <name val="Arial"/>
      <family val="2"/>
    </font>
    <font>
      <sz val="10"/>
      <color theme="1"/>
      <name val="Arial"/>
      <family val="2"/>
    </font>
    <font>
      <sz val="8"/>
      <color theme="0" tint="-0.24994659260841701"/>
      <name val="Arial"/>
      <family val="2"/>
    </font>
    <font>
      <sz val="9"/>
      <color theme="5" tint="-0.24994659260841701"/>
      <name val="Arial"/>
      <family val="2"/>
    </font>
    <font>
      <b/>
      <sz val="14"/>
      <name val="Arial"/>
      <family val="2"/>
    </font>
    <font>
      <sz val="11"/>
      <color theme="0" tint="-0.14993743705557422"/>
      <name val="Calibri"/>
      <family val="2"/>
      <scheme val="minor"/>
    </font>
    <font>
      <i/>
      <sz val="11"/>
      <color rgb="FFC00000"/>
      <name val="Calibri"/>
      <family val="2"/>
      <scheme val="minor"/>
    </font>
    <font>
      <b/>
      <sz val="18"/>
      <name val="Arial"/>
      <family val="2"/>
    </font>
    <font>
      <i/>
      <sz val="9"/>
      <color indexed="16"/>
      <name val="Arial"/>
      <family val="2"/>
    </font>
    <font>
      <b/>
      <sz val="10"/>
      <color theme="0"/>
      <name val="Calibri"/>
      <family val="2"/>
      <scheme val="minor"/>
    </font>
    <font>
      <b/>
      <sz val="10"/>
      <color rgb="FF0070C0"/>
      <name val="Calibri"/>
      <family val="2"/>
      <scheme val="minor"/>
    </font>
    <font>
      <b/>
      <sz val="11"/>
      <color rgb="FF642566"/>
      <name val="Calibri"/>
      <family val="2"/>
      <scheme val="minor"/>
    </font>
    <font>
      <u/>
      <sz val="11"/>
      <color theme="10"/>
      <name val="Calibri"/>
      <family val="2"/>
      <scheme val="minor"/>
    </font>
    <font>
      <b/>
      <sz val="14"/>
      <color rgb="FFFF0000"/>
      <name val="Calibri"/>
      <family val="2"/>
      <scheme val="minor"/>
    </font>
    <font>
      <sz val="8"/>
      <name val="Calibri"/>
      <family val="2"/>
      <scheme val="minor"/>
    </font>
    <font>
      <b/>
      <sz val="12"/>
      <color rgb="FFFF0000"/>
      <name val="Calibri"/>
      <family val="2"/>
      <scheme val="minor"/>
    </font>
    <font>
      <b/>
      <sz val="22"/>
      <name val="Arial"/>
      <family val="2"/>
    </font>
    <font>
      <sz val="9"/>
      <name val="Verdana"/>
      <family val="2"/>
    </font>
    <font>
      <sz val="11"/>
      <name val="Calibri"/>
      <family val="2"/>
    </font>
    <font>
      <sz val="11"/>
      <color theme="0" tint="-0.14996795556505021"/>
      <name val="Calibri"/>
      <family val="2"/>
      <scheme val="minor"/>
    </font>
    <font>
      <u/>
      <sz val="9"/>
      <name val="Arial"/>
      <family val="2"/>
    </font>
  </fonts>
  <fills count="32">
    <fill>
      <patternFill patternType="none"/>
    </fill>
    <fill>
      <patternFill patternType="gray125"/>
    </fill>
    <fill>
      <patternFill patternType="solid">
        <fgColor rgb="FFE8D9E8"/>
        <bgColor indexed="64"/>
      </patternFill>
    </fill>
    <fill>
      <patternFill patternType="solid">
        <fgColor rgb="FFFFFF00"/>
        <bgColor indexed="64"/>
      </patternFill>
    </fill>
    <fill>
      <patternFill patternType="solid">
        <fgColor rgb="FFFFF296"/>
        <bgColor indexed="64"/>
      </patternFill>
    </fill>
    <fill>
      <patternFill patternType="solid">
        <fgColor rgb="FFDAEEF3"/>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rgb="FF99CCFF"/>
        <bgColor indexed="64"/>
      </patternFill>
    </fill>
    <fill>
      <patternFill patternType="solid">
        <fgColor theme="9" tint="0.59999389629810485"/>
        <bgColor indexed="64"/>
      </patternFill>
    </fill>
    <fill>
      <patternFill patternType="solid">
        <fgColor rgb="FFDDEBF7"/>
        <bgColor indexed="64"/>
      </patternFill>
    </fill>
    <fill>
      <patternFill patternType="solid">
        <fgColor rgb="FFC6E0B4"/>
        <bgColor indexed="64"/>
      </patternFill>
    </fill>
    <fill>
      <patternFill patternType="solid">
        <fgColor rgb="FFE7EEF5"/>
        <bgColor indexed="64"/>
      </patternFill>
    </fill>
    <fill>
      <patternFill patternType="solid">
        <fgColor theme="5" tint="0.79998168889431442"/>
        <bgColor indexed="64"/>
      </patternFill>
    </fill>
    <fill>
      <patternFill patternType="solid">
        <fgColor rgb="FFFFFF99"/>
        <bgColor indexed="64"/>
      </patternFill>
    </fill>
    <fill>
      <patternFill patternType="solid">
        <fgColor theme="6" tint="0.79998168889431442"/>
        <bgColor indexed="26"/>
      </patternFill>
    </fill>
    <fill>
      <gradientFill degree="45">
        <stop position="0">
          <color rgb="FFF7941D"/>
        </stop>
        <stop position="0.5">
          <color rgb="FFFFF200"/>
        </stop>
        <stop position="1">
          <color rgb="FFF7941D"/>
        </stop>
      </gradientFill>
    </fill>
    <fill>
      <patternFill patternType="solid">
        <fgColor indexed="13"/>
        <bgColor indexed="64"/>
      </patternFill>
    </fill>
    <fill>
      <patternFill patternType="solid">
        <fgColor rgb="FFFF0000"/>
        <bgColor indexed="64"/>
      </patternFill>
    </fill>
    <fill>
      <patternFill patternType="solid">
        <fgColor rgb="FF00FFFF"/>
        <bgColor indexed="64"/>
      </patternFill>
    </fill>
    <fill>
      <patternFill patternType="solid">
        <fgColor theme="0" tint="-0.14996795556505021"/>
        <bgColor indexed="64"/>
      </patternFill>
    </fill>
    <fill>
      <patternFill patternType="solid">
        <fgColor rgb="FFEAC8EA"/>
        <bgColor indexed="64"/>
      </patternFill>
    </fill>
    <fill>
      <patternFill patternType="solid">
        <fgColor theme="3" tint="-0.24991607409894101"/>
        <bgColor indexed="64"/>
      </patternFill>
    </fill>
    <fill>
      <patternFill patternType="solid">
        <fgColor theme="6" tint="0.39997558519241921"/>
        <bgColor indexed="65"/>
      </patternFill>
    </fill>
    <fill>
      <patternFill patternType="solid">
        <fgColor theme="7" tint="0.79998168889431442"/>
        <bgColor indexed="65"/>
      </patternFill>
    </fill>
    <fill>
      <patternFill patternType="solid">
        <fgColor theme="5" tint="0.59999389629810485"/>
        <bgColor indexed="64"/>
      </patternFill>
    </fill>
    <fill>
      <patternFill patternType="solid">
        <fgColor theme="8" tint="0.59999389629810485"/>
        <bgColor indexed="64"/>
      </patternFill>
    </fill>
    <fill>
      <patternFill patternType="solid">
        <fgColor rgb="FF66FFFF"/>
        <bgColor indexed="64"/>
      </patternFill>
    </fill>
    <fill>
      <patternFill patternType="solid">
        <fgColor rgb="FFE2EFDA"/>
        <bgColor indexed="64"/>
      </patternFill>
    </fill>
    <fill>
      <patternFill patternType="solid">
        <fgColor theme="0" tint="-0.14999847407452621"/>
        <bgColor indexed="64"/>
      </patternFill>
    </fill>
  </fills>
  <borders count="35">
    <border>
      <left/>
      <right/>
      <top/>
      <bottom/>
      <diagonal/>
    </border>
    <border>
      <left style="thin">
        <color rgb="FF660066"/>
      </left>
      <right style="thin">
        <color rgb="FF660066"/>
      </right>
      <top style="thin">
        <color rgb="FF660066"/>
      </top>
      <bottom style="thin">
        <color rgb="FF660066"/>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style="medium">
        <color theme="0" tint="-0.14996795556505021"/>
      </left>
      <right style="medium">
        <color theme="0" tint="-0.14996795556505021"/>
      </right>
      <top style="medium">
        <color theme="0" tint="-0.14996795556505021"/>
      </top>
      <bottom style="medium">
        <color theme="0" tint="-0.14996795556505021"/>
      </bottom>
      <diagonal/>
    </border>
    <border>
      <left style="thin">
        <color theme="3" tint="0.79995117038483843"/>
      </left>
      <right style="thin">
        <color theme="3" tint="0.79995117038483843"/>
      </right>
      <top style="thin">
        <color theme="3" tint="0.79995117038483843"/>
      </top>
      <bottom style="thin">
        <color theme="3" tint="0.79995117038483843"/>
      </bottom>
      <diagonal/>
    </border>
    <border>
      <left style="thin">
        <color theme="0" tint="-0.24991607409894101"/>
      </left>
      <right style="thin">
        <color theme="0" tint="-0.24991607409894101"/>
      </right>
      <top style="thin">
        <color theme="0" tint="-0.24991607409894101"/>
      </top>
      <bottom style="thin">
        <color theme="0" tint="-0.24991607409894101"/>
      </bottom>
      <diagonal/>
    </border>
    <border>
      <left/>
      <right/>
      <top/>
      <bottom style="dashed">
        <color auto="1"/>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top/>
      <bottom style="thick">
        <color theme="4"/>
      </bottom>
      <diagonal/>
    </border>
    <border>
      <left style="thin">
        <color indexed="64"/>
      </left>
      <right/>
      <top/>
      <bottom style="thin">
        <color indexed="64"/>
      </bottom>
      <diagonal/>
    </border>
    <border>
      <left/>
      <right/>
      <top/>
      <bottom style="thin">
        <color indexed="64"/>
      </bottom>
      <diagonal/>
    </border>
    <border>
      <left style="thin">
        <color rgb="FF0033CC"/>
      </left>
      <right style="thin">
        <color rgb="FF0033CC"/>
      </right>
      <top style="thin">
        <color rgb="FF0033CC"/>
      </top>
      <bottom style="thin">
        <color rgb="FF0033CC"/>
      </bottom>
      <diagonal/>
    </border>
    <border>
      <left style="thin">
        <color theme="7" tint="-0.24994659260841701"/>
      </left>
      <right style="thin">
        <color theme="7" tint="-0.24994659260841701"/>
      </right>
      <top style="thin">
        <color theme="7" tint="-0.24994659260841701"/>
      </top>
      <bottom style="thin">
        <color theme="7" tint="-0.24994659260841701"/>
      </bottom>
      <diagonal/>
    </border>
    <border>
      <left style="thin">
        <color rgb="FFC90044"/>
      </left>
      <right style="thin">
        <color rgb="FFC90044"/>
      </right>
      <top style="thin">
        <color rgb="FFC90044"/>
      </top>
      <bottom style="thin">
        <color rgb="FFC90044"/>
      </bottom>
      <diagonal/>
    </border>
    <border>
      <left style="hair">
        <color indexed="59"/>
      </left>
      <right style="hair">
        <color indexed="59"/>
      </right>
      <top style="hair">
        <color indexed="59"/>
      </top>
      <bottom style="hair">
        <color indexed="59"/>
      </bottom>
      <diagonal/>
    </border>
    <border>
      <left style="hair">
        <color rgb="FF660066"/>
      </left>
      <right style="hair">
        <color rgb="FF660066"/>
      </right>
      <top style="hair">
        <color rgb="FF660066"/>
      </top>
      <bottom style="hair">
        <color rgb="FF660066"/>
      </bottom>
      <diagonal/>
    </border>
    <border>
      <left style="hair">
        <color rgb="FF66CCFF"/>
      </left>
      <right style="hair">
        <color rgb="FF66CCFF"/>
      </right>
      <top style="hair">
        <color rgb="FF66CCFF"/>
      </top>
      <bottom style="hair">
        <color rgb="FF66CCFF"/>
      </bottom>
      <diagonal/>
    </border>
    <border>
      <left style="thin">
        <color rgb="FF66CCFF"/>
      </left>
      <right style="thin">
        <color rgb="FF66CCFF"/>
      </right>
      <top style="thin">
        <color rgb="FF66CCFF"/>
      </top>
      <bottom style="thin">
        <color rgb="FF66CCFF"/>
      </bottom>
      <diagonal/>
    </border>
    <border>
      <left style="hair">
        <color rgb="FFFFC000"/>
      </left>
      <right style="hair">
        <color rgb="FFFFC000"/>
      </right>
      <top style="hair">
        <color rgb="FFFFC000"/>
      </top>
      <bottom style="hair">
        <color rgb="FFFFC000"/>
      </bottom>
      <diagonal/>
    </border>
    <border>
      <left style="thin">
        <color rgb="FFFFC000"/>
      </left>
      <right style="thin">
        <color rgb="FFFFC000"/>
      </right>
      <top style="thin">
        <color rgb="FFFFC000"/>
      </top>
      <bottom style="thin">
        <color rgb="FFFFC000"/>
      </bottom>
      <diagonal/>
    </border>
    <border>
      <left style="thin">
        <color theme="1"/>
      </left>
      <right style="thin">
        <color theme="1"/>
      </right>
      <top style="thin">
        <color theme="1"/>
      </top>
      <bottom style="thin">
        <color theme="1"/>
      </bottom>
      <diagonal/>
    </border>
    <border>
      <left style="hair">
        <color rgb="FF00EA00"/>
      </left>
      <right style="hair">
        <color rgb="FF00EA00"/>
      </right>
      <top style="hair">
        <color rgb="FF00EA00"/>
      </top>
      <bottom style="hair">
        <color rgb="FF00EA00"/>
      </bottom>
      <diagonal/>
    </border>
    <border>
      <left style="thin">
        <color rgb="FF00EA00"/>
      </left>
      <right style="thin">
        <color rgb="FF00EA00"/>
      </right>
      <top style="thin">
        <color rgb="FF00EA00"/>
      </top>
      <bottom style="thin">
        <color rgb="FF00EA00"/>
      </bottom>
      <diagonal/>
    </border>
    <border>
      <left style="mediumDashed">
        <color rgb="FFC90044"/>
      </left>
      <right style="mediumDashed">
        <color rgb="FFC90044"/>
      </right>
      <top style="mediumDashed">
        <color rgb="FFC90044"/>
      </top>
      <bottom style="mediumDashed">
        <color rgb="FFC90044"/>
      </bottom>
      <diagonal/>
    </border>
    <border>
      <left style="hair">
        <color rgb="FFC00000"/>
      </left>
      <right style="hair">
        <color rgb="FFC00000"/>
      </right>
      <top style="hair">
        <color rgb="FFC00000"/>
      </top>
      <bottom style="hair">
        <color rgb="FFC00000"/>
      </bottom>
      <diagonal/>
    </border>
    <border>
      <left style="dotted">
        <color rgb="FF660066"/>
      </left>
      <right style="dotted">
        <color rgb="FF660066"/>
      </right>
      <top style="dotted">
        <color rgb="FF660066"/>
      </top>
      <bottom style="dotted">
        <color rgb="FF660066"/>
      </bottom>
      <diagonal/>
    </border>
    <border>
      <left/>
      <right/>
      <top/>
      <bottom style="double">
        <color indexed="64"/>
      </bottom>
      <diagonal/>
    </border>
    <border>
      <left style="medium">
        <color theme="0" tint="-0.14999847407452621"/>
      </left>
      <right style="medium">
        <color theme="0" tint="-0.14999847407452621"/>
      </right>
      <top style="medium">
        <color theme="0" tint="-0.14999847407452621"/>
      </top>
      <bottom style="medium">
        <color theme="0" tint="-0.14999847407452621"/>
      </bottom>
      <diagonal/>
    </border>
    <border>
      <left style="hair">
        <color rgb="FFC00000"/>
      </left>
      <right style="hair">
        <color rgb="FFC00000"/>
      </right>
      <top style="hair">
        <color rgb="FFC00000"/>
      </top>
      <bottom/>
      <diagonal/>
    </border>
    <border>
      <left style="hair">
        <color rgb="FFC00000"/>
      </left>
      <right style="hair">
        <color rgb="FFC00000"/>
      </right>
      <top/>
      <bottom style="hair">
        <color rgb="FFC00000"/>
      </bottom>
      <diagonal/>
    </border>
    <border>
      <left style="mediumDashed">
        <color rgb="FF0070C0"/>
      </left>
      <right style="mediumDashed">
        <color rgb="FF0070C0"/>
      </right>
      <top style="mediumDashed">
        <color rgb="FF0070C0"/>
      </top>
      <bottom style="mediumDashed">
        <color rgb="FF0070C0"/>
      </bottom>
      <diagonal/>
    </border>
  </borders>
  <cellStyleXfs count="157">
    <xf numFmtId="0" fontId="0" fillId="0" borderId="0"/>
    <xf numFmtId="0" fontId="1" fillId="0" borderId="0">
      <alignment vertical="center"/>
    </xf>
    <xf numFmtId="0" fontId="1" fillId="0" borderId="0" applyProtection="0">
      <alignment vertical="center"/>
    </xf>
    <xf numFmtId="0" fontId="1" fillId="2" borderId="0" applyNumberFormat="0" applyFont="0" applyBorder="0" applyAlignment="0" applyProtection="0">
      <alignment vertical="center"/>
    </xf>
    <xf numFmtId="0" fontId="1" fillId="0" borderId="1" applyNumberFormat="0" applyAlignment="0">
      <alignment vertical="center"/>
      <protection locked="0"/>
    </xf>
    <xf numFmtId="9" fontId="2" fillId="0" borderId="0" applyFont="0" applyFill="0" applyBorder="0" applyAlignment="0" applyProtection="0"/>
    <xf numFmtId="43" fontId="2" fillId="0" borderId="0" applyFont="0" applyFill="0" applyBorder="0" applyAlignment="0" applyProtection="0"/>
    <xf numFmtId="0" fontId="4" fillId="4" borderId="0" applyNumberFormat="0" applyProtection="0"/>
    <xf numFmtId="0" fontId="8" fillId="4" borderId="0" applyNumberFormat="0">
      <protection locked="0"/>
    </xf>
    <xf numFmtId="0" fontId="4" fillId="5" borderId="0" applyNumberFormat="0" applyProtection="0"/>
    <xf numFmtId="0" fontId="1" fillId="0" borderId="0"/>
    <xf numFmtId="0" fontId="15" fillId="0" borderId="0" applyNumberFormat="0" applyFill="0" applyBorder="0" applyProtection="0"/>
    <xf numFmtId="0" fontId="16" fillId="0" borderId="0">
      <alignment vertical="center"/>
    </xf>
    <xf numFmtId="0" fontId="17" fillId="0" borderId="0" applyNumberFormat="0" applyFill="0" applyBorder="0" applyProtection="0"/>
    <xf numFmtId="9" fontId="16" fillId="0" borderId="0" applyFont="0" applyFill="0" applyBorder="0" applyAlignment="0" applyProtection="0"/>
    <xf numFmtId="0" fontId="18" fillId="0" borderId="0" applyNumberFormat="0" applyFill="0" applyBorder="0" applyProtection="0"/>
    <xf numFmtId="43" fontId="16" fillId="0" borderId="0" applyFont="0" applyFill="0" applyBorder="0" applyAlignment="0" applyProtection="0"/>
    <xf numFmtId="0" fontId="19" fillId="0" borderId="0" applyNumberFormat="0" applyFill="0" applyBorder="0" applyProtection="0"/>
    <xf numFmtId="0" fontId="20" fillId="0" borderId="0" applyNumberFormat="0" applyProtection="0"/>
    <xf numFmtId="0" fontId="4" fillId="0" borderId="5" applyNumberFormat="0" applyProtection="0"/>
    <xf numFmtId="0" fontId="22" fillId="10" borderId="0" applyNumberFormat="0" applyAlignment="0" applyProtection="0"/>
    <xf numFmtId="0" fontId="23" fillId="0" borderId="0" applyNumberFormat="0" applyProtection="0"/>
    <xf numFmtId="0" fontId="13" fillId="0" borderId="6" applyNumberFormat="0" applyAlignment="0" applyProtection="0"/>
    <xf numFmtId="0" fontId="24" fillId="0" borderId="0" applyFill="0" applyBorder="0" applyProtection="0"/>
    <xf numFmtId="0" fontId="24" fillId="0" borderId="0" applyNumberFormat="0" applyFill="0" applyBorder="0" applyProtection="0"/>
    <xf numFmtId="0" fontId="25" fillId="0" borderId="0" applyNumberFormat="0"/>
    <xf numFmtId="0" fontId="13" fillId="0" borderId="7" applyNumberFormat="0" applyProtection="0"/>
    <xf numFmtId="0" fontId="26" fillId="0" borderId="0">
      <alignment vertical="center"/>
    </xf>
    <xf numFmtId="43" fontId="26" fillId="0" borderId="0" applyFont="0" applyFill="0" applyBorder="0" applyAlignment="0" applyProtection="0"/>
    <xf numFmtId="0" fontId="34" fillId="0" borderId="0" applyNumberFormat="0" applyFill="0" applyBorder="0" applyAlignment="0" applyProtection="0"/>
    <xf numFmtId="0" fontId="26" fillId="0" borderId="0">
      <alignment vertical="center"/>
    </xf>
    <xf numFmtId="0" fontId="41" fillId="0" borderId="12" applyNumberFormat="0" applyFill="0" applyAlignment="0" applyProtection="0"/>
    <xf numFmtId="170" fontId="42" fillId="14" borderId="15">
      <alignment vertical="center"/>
    </xf>
    <xf numFmtId="170" fontId="42" fillId="2" borderId="16">
      <alignment vertical="center"/>
    </xf>
    <xf numFmtId="171" fontId="26" fillId="2" borderId="16" applyProtection="0">
      <alignment vertical="center"/>
    </xf>
    <xf numFmtId="171" fontId="26" fillId="15" borderId="17">
      <alignment vertical="center"/>
    </xf>
    <xf numFmtId="171" fontId="26" fillId="16" borderId="17">
      <alignment vertical="center"/>
    </xf>
    <xf numFmtId="172" fontId="43" fillId="0" borderId="18" applyAlignment="0" applyProtection="0">
      <alignment vertical="center"/>
      <protection locked="0"/>
    </xf>
    <xf numFmtId="171" fontId="26" fillId="0" borderId="19">
      <alignment vertical="center"/>
    </xf>
    <xf numFmtId="171" fontId="26" fillId="0" borderId="1">
      <alignment vertical="center"/>
    </xf>
    <xf numFmtId="171" fontId="26" fillId="0" borderId="20" applyProtection="0">
      <alignment vertical="center"/>
    </xf>
    <xf numFmtId="171" fontId="40" fillId="0" borderId="21" applyProtection="0">
      <alignment vertical="center"/>
      <protection locked="0"/>
    </xf>
    <xf numFmtId="171" fontId="26" fillId="0" borderId="22" applyProtection="0">
      <alignment vertical="center"/>
    </xf>
    <xf numFmtId="171" fontId="40" fillId="0" borderId="23">
      <alignment vertical="center"/>
    </xf>
    <xf numFmtId="173" fontId="26" fillId="17" borderId="24">
      <alignment vertical="center"/>
    </xf>
    <xf numFmtId="171" fontId="26" fillId="0" borderId="25" applyProtection="0">
      <alignment vertical="center"/>
      <protection locked="0"/>
    </xf>
    <xf numFmtId="171" fontId="40" fillId="0" borderId="26" applyProtection="0">
      <alignment vertical="center"/>
      <protection locked="0"/>
    </xf>
    <xf numFmtId="0" fontId="44" fillId="0" borderId="0" applyNumberFormat="0" applyFill="0" applyBorder="0" applyAlignment="0" applyProtection="0">
      <alignment vertical="top"/>
    </xf>
    <xf numFmtId="174" fontId="45" fillId="0" borderId="0" applyNumberFormat="0" applyAlignment="0">
      <alignment vertical="center"/>
    </xf>
    <xf numFmtId="0" fontId="1" fillId="18" borderId="27" applyNumberFormat="0" applyFont="0" applyAlignment="0" applyProtection="0">
      <alignment vertical="center"/>
    </xf>
    <xf numFmtId="175" fontId="46" fillId="0" borderId="0">
      <alignment vertical="top"/>
    </xf>
    <xf numFmtId="9" fontId="1" fillId="0" borderId="0" applyFont="0" applyFill="0" applyBorder="0" applyAlignment="0" applyProtection="0"/>
    <xf numFmtId="0" fontId="24" fillId="0" borderId="0" applyNumberFormat="0" applyFill="0" applyBorder="0" applyAlignment="0" applyProtection="0">
      <alignment vertical="center"/>
    </xf>
    <xf numFmtId="176" fontId="1" fillId="0" borderId="0" applyFont="0" applyFill="0" applyBorder="0" applyAlignment="0" applyProtection="0">
      <alignment horizontal="right" vertical="center"/>
    </xf>
    <xf numFmtId="177" fontId="1" fillId="0" borderId="0" applyFont="0" applyFill="0" applyBorder="0" applyAlignment="0" applyProtection="0">
      <alignment horizontal="right" vertical="center"/>
    </xf>
    <xf numFmtId="173" fontId="47" fillId="0" borderId="0" applyAlignment="0">
      <alignment vertical="center"/>
    </xf>
    <xf numFmtId="43" fontId="26" fillId="0" borderId="0" applyFont="0" applyFill="0" applyBorder="0" applyAlignment="0" applyProtection="0"/>
    <xf numFmtId="0" fontId="1" fillId="19" borderId="0" applyNumberFormat="0" applyFont="0" applyBorder="0" applyAlignment="0" applyProtection="0">
      <alignment vertical="center"/>
    </xf>
    <xf numFmtId="172" fontId="48" fillId="0" borderId="0"/>
    <xf numFmtId="0" fontId="44" fillId="0" borderId="0" applyNumberFormat="0" applyFill="0" applyProtection="0">
      <alignment horizontal="left" vertical="center"/>
    </xf>
    <xf numFmtId="172" fontId="49" fillId="0" borderId="0">
      <alignment horizontal="right" vertical="center"/>
    </xf>
    <xf numFmtId="0" fontId="26" fillId="0" borderId="0" applyFill="0" applyBorder="0" applyProtection="0">
      <alignment vertical="center"/>
    </xf>
    <xf numFmtId="0" fontId="38" fillId="0" borderId="0" applyNumberFormat="0" applyFill="0" applyBorder="0" applyAlignment="0" applyProtection="0">
      <alignment horizontal="left" vertical="center"/>
    </xf>
    <xf numFmtId="0" fontId="50" fillId="0" borderId="0" applyNumberFormat="0" applyAlignment="0" applyProtection="0"/>
    <xf numFmtId="0" fontId="39" fillId="0" borderId="0" applyNumberFormat="0" applyFill="0" applyBorder="0" applyAlignment="0" applyProtection="0">
      <alignment vertical="center"/>
    </xf>
    <xf numFmtId="0" fontId="26" fillId="0" borderId="0">
      <alignment vertical="center"/>
    </xf>
    <xf numFmtId="0" fontId="2" fillId="0" borderId="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9" fontId="16" fillId="0" borderId="0" applyFont="0" applyFill="0" applyBorder="0" applyAlignment="0" applyProtection="0"/>
    <xf numFmtId="0" fontId="1" fillId="19" borderId="0" applyNumberFormat="0" applyFont="0" applyBorder="0" applyProtection="0"/>
    <xf numFmtId="0" fontId="53" fillId="0" borderId="0" applyNumberFormat="0" applyProtection="0"/>
    <xf numFmtId="0" fontId="16" fillId="0" borderId="0" applyProtection="0">
      <alignment vertical="center"/>
    </xf>
    <xf numFmtId="0" fontId="1" fillId="21" borderId="0" applyNumberFormat="0" applyFont="0" applyBorder="0" applyProtection="0"/>
    <xf numFmtId="0" fontId="8" fillId="18" borderId="27" applyNumberFormat="0" applyProtection="0"/>
    <xf numFmtId="0" fontId="8" fillId="5" borderId="0" applyNumberFormat="0" applyProtection="0"/>
    <xf numFmtId="0" fontId="37" fillId="20" borderId="0" applyNumberFormat="0" applyProtection="0"/>
    <xf numFmtId="0" fontId="52" fillId="0" borderId="0" applyNumberFormat="0" applyProtection="0"/>
    <xf numFmtId="0" fontId="1" fillId="22" borderId="0" applyNumberFormat="0" applyFont="0" applyBorder="0" applyProtection="0"/>
    <xf numFmtId="0" fontId="16" fillId="0" borderId="28" applyNumberFormat="0">
      <protection locked="0"/>
    </xf>
    <xf numFmtId="0" fontId="4" fillId="23" borderId="0" applyNumberFormat="0" applyProtection="0"/>
    <xf numFmtId="178" fontId="8" fillId="18" borderId="27" applyProtection="0"/>
    <xf numFmtId="0" fontId="1" fillId="0" borderId="1" applyNumberFormat="0">
      <protection locked="0"/>
    </xf>
    <xf numFmtId="0" fontId="55" fillId="0" borderId="0" applyNumberFormat="0"/>
    <xf numFmtId="0" fontId="44" fillId="0" borderId="0" applyNumberFormat="0" applyFill="0" applyBorder="0" applyProtection="0"/>
    <xf numFmtId="0" fontId="1" fillId="0" borderId="29" applyNumberFormat="0">
      <protection locked="0"/>
    </xf>
    <xf numFmtId="0" fontId="51" fillId="0" borderId="0" applyNumberFormat="0" applyFill="0" applyBorder="0" applyProtection="0"/>
    <xf numFmtId="43" fontId="1" fillId="0" borderId="0" applyFont="0" applyFill="0" applyBorder="0" applyAlignment="0" applyProtection="0"/>
    <xf numFmtId="0" fontId="1" fillId="2" borderId="0" applyNumberFormat="0" applyFont="0" applyBorder="0" applyProtection="0"/>
    <xf numFmtId="0" fontId="38" fillId="0" borderId="0" applyNumberFormat="0" applyFill="0" applyBorder="0" applyProtection="0"/>
    <xf numFmtId="0" fontId="56" fillId="24" borderId="0" applyNumberFormat="0" applyAlignment="0" applyProtection="0"/>
    <xf numFmtId="0" fontId="5" fillId="0" borderId="0"/>
    <xf numFmtId="38" fontId="2" fillId="0" borderId="0" applyFont="0" applyFill="0" applyBorder="0" applyAlignment="0" applyProtection="0"/>
    <xf numFmtId="0" fontId="57" fillId="0" borderId="6" applyNumberFormat="0" applyAlignment="0" applyProtection="0"/>
    <xf numFmtId="0" fontId="1" fillId="0" borderId="0">
      <alignment vertical="center"/>
    </xf>
    <xf numFmtId="0" fontId="39" fillId="0" borderId="0" applyNumberFormat="0" applyFill="0" applyBorder="0" applyProtection="0"/>
    <xf numFmtId="0" fontId="44" fillId="0" borderId="0" applyNumberFormat="0" applyFill="0" applyBorder="0" applyProtection="0"/>
    <xf numFmtId="0" fontId="54" fillId="0" borderId="0" applyNumberFormat="0" applyFill="0" applyBorder="0" applyProtection="0"/>
    <xf numFmtId="170" fontId="1" fillId="0" borderId="0" applyFont="0" applyFill="0" applyBorder="0" applyProtection="0"/>
    <xf numFmtId="0" fontId="2" fillId="0" borderId="0"/>
    <xf numFmtId="0" fontId="8" fillId="18" borderId="27" applyNumberFormat="0" applyProtection="0"/>
    <xf numFmtId="178" fontId="8" fillId="18" borderId="27" applyProtection="0"/>
    <xf numFmtId="43" fontId="1" fillId="0" borderId="0" applyFont="0" applyFill="0" applyBorder="0" applyAlignment="0" applyProtection="0"/>
    <xf numFmtId="38" fontId="2" fillId="0" borderId="0" applyFont="0" applyFill="0" applyBorder="0" applyAlignment="0" applyProtection="0"/>
    <xf numFmtId="43" fontId="16" fillId="0" borderId="0" applyFont="0" applyFill="0" applyBorder="0" applyAlignment="0" applyProtection="0"/>
    <xf numFmtId="0" fontId="2" fillId="0" borderId="0"/>
    <xf numFmtId="9" fontId="16" fillId="0" borderId="0" applyFont="0" applyFill="0" applyBorder="0" applyAlignment="0" applyProtection="0"/>
    <xf numFmtId="0" fontId="8" fillId="18" borderId="27" applyNumberFormat="0" applyProtection="0"/>
    <xf numFmtId="178" fontId="8" fillId="18" borderId="27" applyProtection="0"/>
    <xf numFmtId="43" fontId="1" fillId="0" borderId="0" applyFont="0" applyFill="0" applyBorder="0" applyAlignment="0" applyProtection="0"/>
    <xf numFmtId="38" fontId="2" fillId="0" borderId="0" applyFont="0" applyFill="0" applyBorder="0" applyAlignment="0" applyProtection="0"/>
    <xf numFmtId="43" fontId="16" fillId="0" borderId="0" applyFont="0" applyFill="0" applyBorder="0" applyAlignment="0" applyProtection="0"/>
    <xf numFmtId="44" fontId="2" fillId="0" borderId="0" applyFont="0" applyFill="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0" borderId="0"/>
    <xf numFmtId="0" fontId="59" fillId="0" borderId="0" applyNumberForma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16" fillId="0" borderId="0">
      <alignment vertical="center"/>
    </xf>
    <xf numFmtId="43" fontId="1"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0" fontId="5" fillId="0" borderId="0"/>
    <xf numFmtId="43" fontId="2" fillId="0" borderId="0" applyFont="0" applyFill="0" applyBorder="0" applyAlignment="0" applyProtection="0"/>
    <xf numFmtId="44" fontId="2" fillId="0" borderId="0" applyFont="0" applyFill="0" applyBorder="0" applyAlignment="0" applyProtection="0"/>
    <xf numFmtId="0" fontId="1" fillId="2" borderId="0" applyNumberFormat="0" applyFont="0" applyBorder="0" applyAlignment="0" applyProtection="0">
      <alignment vertical="center"/>
    </xf>
    <xf numFmtId="0" fontId="15"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7" fillId="0" borderId="0" applyNumberFormat="0" applyFill="0" applyBorder="0" applyAlignment="0" applyProtection="0">
      <alignment horizontal="left" vertical="center"/>
    </xf>
    <xf numFmtId="0" fontId="18" fillId="0" borderId="0" applyNumberFormat="0" applyFill="0" applyBorder="0" applyAlignment="0" applyProtection="0">
      <alignment vertical="center"/>
    </xf>
    <xf numFmtId="0" fontId="16" fillId="0" borderId="0">
      <alignment vertical="center"/>
    </xf>
    <xf numFmtId="0" fontId="15" fillId="0" borderId="0" applyNumberFormat="0" applyFill="0" applyBorder="0" applyAlignment="0" applyProtection="0">
      <alignment vertical="center"/>
    </xf>
    <xf numFmtId="0" fontId="23" fillId="0" borderId="0" applyNumberFormat="0" applyAlignment="0" applyProtection="0">
      <alignment vertical="center"/>
    </xf>
    <xf numFmtId="0" fontId="17" fillId="0" borderId="0" applyNumberFormat="0" applyFill="0" applyBorder="0" applyAlignment="0" applyProtection="0">
      <alignment horizontal="left" vertical="center"/>
    </xf>
    <xf numFmtId="0" fontId="4" fillId="4" borderId="0" applyNumberFormat="0" applyAlignment="0" applyProtection="0">
      <alignment vertical="center"/>
    </xf>
    <xf numFmtId="0" fontId="8" fillId="4" borderId="0" applyNumberFormat="0" applyAlignment="0" applyProtection="0">
      <alignment vertical="center"/>
      <protection locked="0"/>
    </xf>
    <xf numFmtId="0" fontId="4" fillId="5" borderId="0" applyNumberFormat="0" applyAlignment="0" applyProtection="0">
      <alignment vertical="center"/>
    </xf>
    <xf numFmtId="0" fontId="8" fillId="5" borderId="0" applyNumberFormat="0" applyAlignment="0" applyProtection="0">
      <alignment vertical="center"/>
    </xf>
    <xf numFmtId="0" fontId="8" fillId="18" borderId="27" applyNumberFormat="0" applyAlignment="0" applyProtection="0">
      <alignment vertical="center"/>
    </xf>
    <xf numFmtId="178" fontId="8" fillId="18" borderId="27" applyAlignment="0" applyProtection="0">
      <alignment vertical="center"/>
    </xf>
    <xf numFmtId="0" fontId="66" fillId="0" borderId="0" applyNumberFormat="0" applyAlignment="0" applyProtection="0">
      <alignment vertical="center"/>
    </xf>
    <xf numFmtId="0" fontId="1" fillId="31" borderId="0" applyNumberFormat="0" applyFont="0" applyBorder="0" applyAlignment="0" applyProtection="0">
      <alignment vertical="center"/>
    </xf>
    <xf numFmtId="0" fontId="4" fillId="23" borderId="0" applyNumberFormat="0" applyAlignment="0" applyProtection="0">
      <alignment vertical="center"/>
    </xf>
    <xf numFmtId="0" fontId="1" fillId="21" borderId="0" applyNumberFormat="0" applyFont="0" applyBorder="0" applyAlignment="0" applyProtection="0">
      <alignment vertical="center"/>
    </xf>
    <xf numFmtId="0" fontId="20" fillId="0" borderId="0" applyNumberFormat="0" applyAlignment="0" applyProtection="0">
      <alignment vertical="center"/>
    </xf>
    <xf numFmtId="0" fontId="37" fillId="20" borderId="0" applyNumberFormat="0" applyAlignment="0" applyProtection="0">
      <alignment vertical="center"/>
    </xf>
    <xf numFmtId="0" fontId="16" fillId="0" borderId="28" applyNumberFormat="0" applyAlignment="0" applyProtection="0">
      <alignment vertical="center"/>
      <protection locked="0"/>
    </xf>
    <xf numFmtId="0" fontId="53" fillId="0" borderId="0" applyNumberFormat="0" applyAlignment="0" applyProtection="0">
      <alignment vertical="center"/>
    </xf>
    <xf numFmtId="0" fontId="19" fillId="0" borderId="0" applyNumberFormat="0" applyFill="0" applyBorder="0" applyAlignment="0" applyProtection="0">
      <alignment vertical="center"/>
    </xf>
    <xf numFmtId="0" fontId="18" fillId="0" borderId="0" applyNumberFormat="0" applyFill="0" applyBorder="0" applyAlignment="0" applyProtection="0">
      <alignment vertical="center"/>
    </xf>
    <xf numFmtId="178" fontId="8" fillId="18" borderId="34"/>
  </cellStyleXfs>
  <cellXfs count="243">
    <xf numFmtId="0" fontId="0" fillId="0" borderId="0" xfId="0"/>
    <xf numFmtId="0" fontId="5" fillId="0" borderId="0" xfId="0" applyFont="1"/>
    <xf numFmtId="0" fontId="5" fillId="0" borderId="0" xfId="5" applyNumberFormat="1" applyFont="1" applyAlignment="1">
      <alignment horizontal="center"/>
    </xf>
    <xf numFmtId="165" fontId="5" fillId="0" borderId="0" xfId="6" applyNumberFormat="1" applyFont="1"/>
    <xf numFmtId="165" fontId="7" fillId="4" borderId="0" xfId="7" applyNumberFormat="1" applyFont="1"/>
    <xf numFmtId="0" fontId="3" fillId="0" borderId="0" xfId="0" applyFont="1"/>
    <xf numFmtId="9" fontId="0" fillId="0" borderId="0" xfId="5" applyFont="1"/>
    <xf numFmtId="0" fontId="9" fillId="0" borderId="0" xfId="0" applyFont="1"/>
    <xf numFmtId="0" fontId="0" fillId="0" borderId="0" xfId="10" applyFont="1" applyAlignment="1">
      <alignment vertical="center"/>
    </xf>
    <xf numFmtId="0" fontId="10" fillId="0" borderId="0" xfId="0" applyFont="1"/>
    <xf numFmtId="0" fontId="11" fillId="0" borderId="0" xfId="0" applyFont="1"/>
    <xf numFmtId="165" fontId="0" fillId="0" borderId="0" xfId="6" applyNumberFormat="1" applyFont="1"/>
    <xf numFmtId="43" fontId="5" fillId="0" borderId="0" xfId="6" applyFont="1" applyAlignment="1">
      <alignment horizontal="center"/>
    </xf>
    <xf numFmtId="0" fontId="6" fillId="0" borderId="2" xfId="0" applyFont="1" applyBorder="1" applyAlignment="1">
      <alignment horizontal="center"/>
    </xf>
    <xf numFmtId="0" fontId="6" fillId="0" borderId="2" xfId="5" applyNumberFormat="1" applyFont="1" applyBorder="1" applyAlignment="1">
      <alignment horizontal="center"/>
    </xf>
    <xf numFmtId="0" fontId="6" fillId="0" borderId="0" xfId="0" applyFont="1" applyAlignment="1">
      <alignment horizontal="center"/>
    </xf>
    <xf numFmtId="0" fontId="6" fillId="0" borderId="0" xfId="5" applyNumberFormat="1" applyFont="1" applyBorder="1" applyAlignment="1">
      <alignment horizontal="center"/>
    </xf>
    <xf numFmtId="43" fontId="0" fillId="6" borderId="0" xfId="6" applyFont="1" applyFill="1"/>
    <xf numFmtId="165" fontId="0" fillId="0" borderId="3" xfId="6" applyNumberFormat="1" applyFont="1" applyFill="1" applyBorder="1"/>
    <xf numFmtId="165" fontId="0" fillId="0" borderId="0" xfId="6" applyNumberFormat="1" applyFont="1" applyFill="1"/>
    <xf numFmtId="43" fontId="5" fillId="0" borderId="0" xfId="0" applyNumberFormat="1" applyFont="1" applyAlignment="1">
      <alignment horizontal="center"/>
    </xf>
    <xf numFmtId="0" fontId="12" fillId="0" borderId="0" xfId="0" applyFont="1"/>
    <xf numFmtId="10" fontId="8" fillId="4" borderId="0" xfId="5" applyNumberFormat="1" applyFont="1" applyFill="1" applyAlignment="1" applyProtection="1">
      <alignment horizontal="center" vertical="center"/>
    </xf>
    <xf numFmtId="165" fontId="0" fillId="0" borderId="0" xfId="0" applyNumberFormat="1"/>
    <xf numFmtId="165" fontId="9" fillId="0" borderId="0" xfId="6" applyNumberFormat="1" applyFont="1"/>
    <xf numFmtId="43" fontId="0" fillId="0" borderId="0" xfId="0" applyNumberFormat="1"/>
    <xf numFmtId="43" fontId="0" fillId="7" borderId="0" xfId="6" applyFont="1" applyFill="1"/>
    <xf numFmtId="164" fontId="8" fillId="4" borderId="0" xfId="8" applyNumberFormat="1">
      <protection locked="0"/>
    </xf>
    <xf numFmtId="164" fontId="8" fillId="7" borderId="0" xfId="8" applyNumberFormat="1" applyFill="1">
      <protection locked="0"/>
    </xf>
    <xf numFmtId="0" fontId="3" fillId="0" borderId="0" xfId="0" applyFont="1" applyAlignment="1">
      <alignment horizontal="center"/>
    </xf>
    <xf numFmtId="165" fontId="8" fillId="3" borderId="4" xfId="6" applyNumberFormat="1" applyFont="1" applyFill="1" applyBorder="1" applyAlignment="1" applyProtection="1">
      <alignment horizontal="center"/>
      <protection locked="0"/>
    </xf>
    <xf numFmtId="164" fontId="8" fillId="4" borderId="2" xfId="5" applyNumberFormat="1" applyFont="1" applyFill="1" applyBorder="1" applyAlignment="1" applyProtection="1">
      <alignment horizontal="center" vertical="center"/>
    </xf>
    <xf numFmtId="0" fontId="0" fillId="8" borderId="2" xfId="10" applyFont="1" applyFill="1" applyBorder="1" applyAlignment="1">
      <alignment vertical="center"/>
    </xf>
    <xf numFmtId="0" fontId="0" fillId="8" borderId="2" xfId="0" applyFill="1" applyBorder="1"/>
    <xf numFmtId="0" fontId="3" fillId="0" borderId="0" xfId="10" applyFont="1" applyAlignment="1">
      <alignment vertical="center"/>
    </xf>
    <xf numFmtId="0" fontId="9" fillId="0" borderId="0" xfId="0" applyFont="1" applyAlignment="1">
      <alignment horizontal="right"/>
    </xf>
    <xf numFmtId="0" fontId="14" fillId="0" borderId="0" xfId="0" applyFont="1"/>
    <xf numFmtId="0" fontId="20" fillId="0" borderId="0" xfId="18"/>
    <xf numFmtId="0" fontId="21" fillId="0" borderId="0" xfId="12" applyFont="1">
      <alignment vertical="center"/>
    </xf>
    <xf numFmtId="0" fontId="23" fillId="0" borderId="0" xfId="21"/>
    <xf numFmtId="0" fontId="22" fillId="0" borderId="0" xfId="12" applyFont="1">
      <alignment vertical="center"/>
    </xf>
    <xf numFmtId="167" fontId="0" fillId="0" borderId="0" xfId="0" applyNumberFormat="1"/>
    <xf numFmtId="166" fontId="20" fillId="0" borderId="0" xfId="18" applyNumberFormat="1"/>
    <xf numFmtId="0" fontId="5" fillId="0" borderId="0" xfId="0" applyFont="1" applyAlignment="1">
      <alignment horizontal="center"/>
    </xf>
    <xf numFmtId="0" fontId="0" fillId="0" borderId="0" xfId="0" applyAlignment="1">
      <alignment horizontal="right"/>
    </xf>
    <xf numFmtId="10" fontId="5" fillId="0" borderId="0" xfId="5" applyNumberFormat="1" applyFont="1" applyAlignment="1">
      <alignment horizontal="center"/>
    </xf>
    <xf numFmtId="164" fontId="0" fillId="0" borderId="0" xfId="5" applyNumberFormat="1" applyFont="1"/>
    <xf numFmtId="0" fontId="28" fillId="0" borderId="0" xfId="0" applyFont="1"/>
    <xf numFmtId="0" fontId="22" fillId="0" borderId="0" xfId="12" applyFont="1" applyAlignment="1">
      <alignment horizontal="center" vertical="center" wrapText="1"/>
    </xf>
    <xf numFmtId="0" fontId="3" fillId="0" borderId="0" xfId="0" applyFont="1" applyAlignment="1">
      <alignment horizontal="center" vertical="center"/>
    </xf>
    <xf numFmtId="0" fontId="29" fillId="0" borderId="0" xfId="0" applyFont="1"/>
    <xf numFmtId="0" fontId="30" fillId="0" borderId="0" xfId="0" applyFont="1"/>
    <xf numFmtId="0" fontId="6" fillId="0" borderId="0" xfId="5" applyNumberFormat="1" applyFont="1" applyAlignment="1">
      <alignment horizontal="center"/>
    </xf>
    <xf numFmtId="0" fontId="6" fillId="0" borderId="8" xfId="0" applyFont="1" applyBorder="1" applyAlignment="1">
      <alignment horizontal="center"/>
    </xf>
    <xf numFmtId="9" fontId="8" fillId="4" borderId="0" xfId="5" applyFont="1" applyFill="1" applyProtection="1">
      <protection locked="0"/>
    </xf>
    <xf numFmtId="10" fontId="8" fillId="4" borderId="0" xfId="8" applyNumberFormat="1">
      <protection locked="0"/>
    </xf>
    <xf numFmtId="0" fontId="27" fillId="0" borderId="0" xfId="12" applyFont="1">
      <alignment vertical="center"/>
    </xf>
    <xf numFmtId="2" fontId="13" fillId="0" borderId="6" xfId="22" applyNumberFormat="1"/>
    <xf numFmtId="2" fontId="8" fillId="4" borderId="0" xfId="8" applyNumberFormat="1">
      <protection locked="0"/>
    </xf>
    <xf numFmtId="165" fontId="5" fillId="0" borderId="3" xfId="6" applyNumberFormat="1" applyFont="1" applyBorder="1"/>
    <xf numFmtId="0" fontId="31" fillId="0" borderId="0" xfId="21" applyFont="1"/>
    <xf numFmtId="43" fontId="5" fillId="0" borderId="0" xfId="6" applyFont="1"/>
    <xf numFmtId="164" fontId="8" fillId="3" borderId="2" xfId="5" applyNumberFormat="1" applyFont="1" applyFill="1" applyBorder="1" applyAlignment="1" applyProtection="1">
      <alignment horizontal="center" vertical="center"/>
    </xf>
    <xf numFmtId="165" fontId="0" fillId="7" borderId="0" xfId="6" applyNumberFormat="1" applyFont="1" applyFill="1"/>
    <xf numFmtId="10" fontId="0" fillId="7" borderId="0" xfId="5" applyNumberFormat="1" applyFont="1" applyFill="1"/>
    <xf numFmtId="168" fontId="0" fillId="0" borderId="0" xfId="0" applyNumberFormat="1"/>
    <xf numFmtId="0" fontId="5" fillId="0" borderId="2" xfId="0" applyFont="1" applyBorder="1" applyAlignment="1">
      <alignment horizontal="center"/>
    </xf>
    <xf numFmtId="0" fontId="5" fillId="0" borderId="2" xfId="5" applyNumberFormat="1" applyFont="1" applyBorder="1" applyAlignment="1">
      <alignment horizontal="center"/>
    </xf>
    <xf numFmtId="2" fontId="0" fillId="0" borderId="0" xfId="0" applyNumberFormat="1"/>
    <xf numFmtId="164" fontId="2" fillId="0" borderId="0" xfId="5" applyNumberFormat="1" applyFont="1"/>
    <xf numFmtId="0" fontId="5" fillId="0" borderId="9" xfId="0" applyFont="1" applyBorder="1" applyAlignment="1">
      <alignment horizontal="center"/>
    </xf>
    <xf numFmtId="165" fontId="5" fillId="9" borderId="0" xfId="6" applyNumberFormat="1" applyFont="1" applyFill="1"/>
    <xf numFmtId="0" fontId="32" fillId="0" borderId="0" xfId="0" applyFont="1"/>
    <xf numFmtId="2" fontId="22" fillId="0" borderId="0" xfId="0" applyNumberFormat="1" applyFont="1"/>
    <xf numFmtId="0" fontId="8" fillId="4" borderId="0" xfId="8">
      <protection locked="0"/>
    </xf>
    <xf numFmtId="0" fontId="25" fillId="0" borderId="0" xfId="25"/>
    <xf numFmtId="0" fontId="33" fillId="0" borderId="0" xfId="12" applyFont="1">
      <alignment vertical="center"/>
    </xf>
    <xf numFmtId="0" fontId="27" fillId="0" borderId="0" xfId="12" applyFont="1" applyAlignment="1">
      <alignment horizontal="left" vertical="center"/>
    </xf>
    <xf numFmtId="0" fontId="35" fillId="4" borderId="0" xfId="8" applyFont="1">
      <protection locked="0"/>
    </xf>
    <xf numFmtId="0" fontId="36" fillId="0" borderId="6" xfId="29" applyFont="1" applyBorder="1"/>
    <xf numFmtId="165" fontId="5" fillId="0" borderId="0" xfId="0" applyNumberFormat="1" applyFont="1"/>
    <xf numFmtId="0" fontId="0" fillId="0" borderId="0" xfId="0" applyAlignment="1">
      <alignment wrapText="1"/>
    </xf>
    <xf numFmtId="164" fontId="16" fillId="0" borderId="0" xfId="5" applyNumberFormat="1" applyFont="1" applyAlignment="1">
      <alignment vertical="center"/>
    </xf>
    <xf numFmtId="165" fontId="8" fillId="4" borderId="0" xfId="8" applyNumberFormat="1">
      <protection locked="0"/>
    </xf>
    <xf numFmtId="43" fontId="0" fillId="0" borderId="0" xfId="6" applyFont="1"/>
    <xf numFmtId="10" fontId="0" fillId="0" borderId="0" xfId="5" applyNumberFormat="1" applyFont="1"/>
    <xf numFmtId="10" fontId="0" fillId="0" borderId="0" xfId="0" applyNumberFormat="1"/>
    <xf numFmtId="0" fontId="0" fillId="3" borderId="0" xfId="0" applyFill="1"/>
    <xf numFmtId="0" fontId="0" fillId="0" borderId="0" xfId="0" applyFill="1"/>
    <xf numFmtId="169" fontId="0" fillId="0" borderId="0" xfId="0" applyNumberFormat="1"/>
    <xf numFmtId="10" fontId="8" fillId="4" borderId="0" xfId="5" applyNumberFormat="1" applyFont="1" applyFill="1" applyProtection="1">
      <protection locked="0"/>
    </xf>
    <xf numFmtId="0" fontId="0" fillId="0" borderId="0" xfId="0" applyAlignment="1"/>
    <xf numFmtId="0" fontId="0" fillId="0" borderId="0" xfId="0"/>
    <xf numFmtId="43" fontId="0" fillId="7" borderId="0" xfId="6" applyNumberFormat="1" applyFont="1" applyFill="1"/>
    <xf numFmtId="0" fontId="0" fillId="0" borderId="0" xfId="0"/>
    <xf numFmtId="0" fontId="0" fillId="0" borderId="0" xfId="0"/>
    <xf numFmtId="0" fontId="3" fillId="0" borderId="0" xfId="0" applyFont="1"/>
    <xf numFmtId="165" fontId="0" fillId="0" borderId="0" xfId="0" applyNumberFormat="1"/>
    <xf numFmtId="0" fontId="12" fillId="0" borderId="0" xfId="0" applyFont="1"/>
    <xf numFmtId="0" fontId="0" fillId="0" borderId="0" xfId="10" applyFont="1" applyFill="1" applyAlignment="1">
      <alignment vertical="center"/>
    </xf>
    <xf numFmtId="0" fontId="16" fillId="0" borderId="0" xfId="0" applyFont="1" applyFill="1"/>
    <xf numFmtId="43" fontId="2" fillId="25" borderId="0" xfId="114" applyNumberFormat="1"/>
    <xf numFmtId="43" fontId="2" fillId="25" borderId="0" xfId="6" applyFill="1"/>
    <xf numFmtId="0" fontId="58" fillId="0" borderId="0" xfId="15" applyFont="1"/>
    <xf numFmtId="0" fontId="58" fillId="0" borderId="0" xfId="15" applyFont="1" applyAlignment="1">
      <alignment horizontal="center"/>
    </xf>
    <xf numFmtId="0" fontId="16" fillId="0" borderId="0" xfId="95" applyFont="1">
      <alignment vertical="center"/>
    </xf>
    <xf numFmtId="179" fontId="0" fillId="0" borderId="0" xfId="0" applyNumberFormat="1"/>
    <xf numFmtId="44" fontId="0" fillId="0" borderId="0" xfId="113" applyFont="1"/>
    <xf numFmtId="0" fontId="22" fillId="0" borderId="0" xfId="95" applyFont="1" applyFill="1">
      <alignment vertical="center"/>
    </xf>
    <xf numFmtId="44" fontId="3" fillId="0" borderId="0" xfId="113" applyFont="1"/>
    <xf numFmtId="9" fontId="2" fillId="26" borderId="0" xfId="115" applyNumberFormat="1"/>
    <xf numFmtId="44" fontId="0" fillId="0" borderId="0" xfId="0" applyNumberFormat="1"/>
    <xf numFmtId="43" fontId="3" fillId="0" borderId="0" xfId="6" applyFont="1"/>
    <xf numFmtId="44" fontId="3" fillId="0" borderId="0" xfId="113" applyFont="1" applyAlignment="1"/>
    <xf numFmtId="43" fontId="5" fillId="0" borderId="0" xfId="6" applyFont="1" applyFill="1"/>
    <xf numFmtId="164" fontId="8" fillId="13" borderId="0" xfId="5" applyNumberFormat="1" applyFont="1" applyFill="1" applyAlignment="1">
      <alignment horizontal="center" vertical="center"/>
    </xf>
    <xf numFmtId="10" fontId="0" fillId="12" borderId="2" xfId="5" applyNumberFormat="1" applyFont="1" applyFill="1" applyBorder="1" applyAlignment="1">
      <alignment horizontal="center"/>
    </xf>
    <xf numFmtId="165" fontId="2" fillId="0" borderId="0" xfId="6" applyNumberFormat="1" applyFont="1"/>
    <xf numFmtId="0" fontId="2" fillId="0" borderId="0" xfId="0" applyFont="1"/>
    <xf numFmtId="43" fontId="2" fillId="0" borderId="0" xfId="6" applyFont="1"/>
    <xf numFmtId="0" fontId="0" fillId="0" borderId="0" xfId="0" quotePrefix="1"/>
    <xf numFmtId="0" fontId="23" fillId="0" borderId="0" xfId="21" quotePrefix="1"/>
    <xf numFmtId="165" fontId="5" fillId="0" borderId="0" xfId="6" applyNumberFormat="1" applyFont="1" applyFill="1"/>
    <xf numFmtId="0" fontId="59" fillId="0" borderId="0" xfId="117"/>
    <xf numFmtId="0" fontId="16" fillId="0" borderId="0" xfId="12" applyAlignment="1"/>
    <xf numFmtId="43" fontId="3" fillId="0" borderId="0" xfId="0" applyNumberFormat="1" applyFont="1"/>
    <xf numFmtId="43" fontId="0" fillId="0" borderId="0" xfId="0" applyNumberFormat="1" applyFill="1"/>
    <xf numFmtId="0" fontId="22" fillId="0" borderId="0" xfId="12" applyFont="1" applyFill="1">
      <alignment vertical="center"/>
    </xf>
    <xf numFmtId="0" fontId="60" fillId="0" borderId="0" xfId="0" applyFont="1"/>
    <xf numFmtId="43" fontId="22" fillId="0" borderId="0" xfId="12" applyNumberFormat="1" applyFont="1" applyFill="1">
      <alignment vertical="center"/>
    </xf>
    <xf numFmtId="165" fontId="3" fillId="0" borderId="11" xfId="6" applyNumberFormat="1" applyFont="1" applyFill="1" applyBorder="1"/>
    <xf numFmtId="165" fontId="3" fillId="0" borderId="30" xfId="6" applyNumberFormat="1" applyFont="1" applyBorder="1"/>
    <xf numFmtId="180" fontId="3" fillId="0" borderId="0" xfId="113" applyNumberFormat="1" applyFont="1"/>
    <xf numFmtId="165" fontId="5" fillId="0" borderId="0" xfId="6" applyNumberFormat="1" applyFont="1" applyBorder="1"/>
    <xf numFmtId="0" fontId="20" fillId="0" borderId="0" xfId="18" applyFill="1"/>
    <xf numFmtId="0" fontId="35" fillId="0" borderId="0" xfId="8" applyFont="1" applyFill="1">
      <protection locked="0"/>
    </xf>
    <xf numFmtId="0" fontId="30" fillId="0" borderId="0" xfId="0" applyFont="1" applyAlignment="1">
      <alignment horizontal="center"/>
    </xf>
    <xf numFmtId="165" fontId="0" fillId="27" borderId="0" xfId="0" applyNumberFormat="1" applyFill="1"/>
    <xf numFmtId="165" fontId="0" fillId="27" borderId="0" xfId="6" applyNumberFormat="1" applyFont="1" applyFill="1"/>
    <xf numFmtId="10" fontId="0" fillId="2" borderId="0" xfId="89" applyNumberFormat="1" applyFont="1"/>
    <xf numFmtId="165" fontId="22" fillId="0" borderId="0" xfId="12" applyNumberFormat="1" applyFont="1" applyFill="1">
      <alignment vertical="center"/>
    </xf>
    <xf numFmtId="2" fontId="8" fillId="28" borderId="0" xfId="8" applyNumberFormat="1" applyFill="1">
      <protection locked="0"/>
    </xf>
    <xf numFmtId="0" fontId="30" fillId="0" borderId="0" xfId="0" applyFont="1" applyAlignment="1"/>
    <xf numFmtId="165" fontId="4" fillId="29" borderId="0" xfId="16" applyNumberFormat="1" applyFont="1" applyFill="1" applyAlignment="1"/>
    <xf numFmtId="165" fontId="4" fillId="11" borderId="0" xfId="16" applyNumberFormat="1" applyFont="1" applyFill="1" applyAlignment="1"/>
    <xf numFmtId="44" fontId="16" fillId="0" borderId="0" xfId="113" applyFont="1" applyAlignment="1"/>
    <xf numFmtId="165" fontId="22" fillId="0" borderId="0" xfId="12" applyNumberFormat="1" applyFont="1">
      <alignment vertical="center"/>
    </xf>
    <xf numFmtId="43" fontId="22" fillId="0" borderId="0" xfId="12" applyNumberFormat="1" applyFont="1">
      <alignment vertical="center"/>
    </xf>
    <xf numFmtId="0" fontId="6" fillId="0" borderId="0" xfId="0" applyFont="1" applyBorder="1" applyAlignment="1">
      <alignment horizontal="center"/>
    </xf>
    <xf numFmtId="0" fontId="0" fillId="0" borderId="0" xfId="0"/>
    <xf numFmtId="0" fontId="0" fillId="0" borderId="0" xfId="0"/>
    <xf numFmtId="0" fontId="3" fillId="0" borderId="0" xfId="0" applyFont="1" applyAlignment="1">
      <alignment horizontal="right"/>
    </xf>
    <xf numFmtId="0" fontId="58" fillId="0" borderId="0" xfId="15" applyFont="1" applyAlignment="1">
      <alignment vertical="center" wrapText="1"/>
    </xf>
    <xf numFmtId="0" fontId="62" fillId="0" borderId="0" xfId="0" applyFont="1"/>
    <xf numFmtId="0" fontId="62" fillId="0" borderId="0" xfId="95" applyFont="1" applyFill="1">
      <alignment vertical="center"/>
    </xf>
    <xf numFmtId="0" fontId="62" fillId="0" borderId="0" xfId="0" applyFont="1" applyAlignment="1"/>
    <xf numFmtId="44" fontId="3" fillId="0" borderId="0" xfId="0" applyNumberFormat="1" applyFont="1"/>
    <xf numFmtId="10" fontId="0" fillId="30" borderId="0" xfId="5" applyNumberFormat="1" applyFont="1" applyFill="1"/>
    <xf numFmtId="38" fontId="0" fillId="0" borderId="0" xfId="0" applyNumberFormat="1"/>
    <xf numFmtId="0" fontId="16" fillId="0" borderId="0" xfId="12">
      <alignment vertical="center"/>
    </xf>
    <xf numFmtId="0" fontId="19" fillId="0" borderId="0" xfId="133" applyFill="1" applyAlignment="1">
      <alignment horizontal="left"/>
    </xf>
    <xf numFmtId="0" fontId="64" fillId="0" borderId="0" xfId="12" applyFont="1">
      <alignment vertical="center"/>
    </xf>
    <xf numFmtId="0" fontId="39" fillId="0" borderId="0" xfId="12" applyFont="1">
      <alignment vertical="center"/>
    </xf>
    <xf numFmtId="0" fontId="17" fillId="0" borderId="0" xfId="134" applyAlignment="1"/>
    <xf numFmtId="0" fontId="17" fillId="0" borderId="0" xfId="134" applyAlignment="1">
      <alignment vertical="center"/>
    </xf>
    <xf numFmtId="0" fontId="18" fillId="0" borderId="0" xfId="135" applyAlignment="1">
      <alignment vertical="center"/>
    </xf>
    <xf numFmtId="0" fontId="19" fillId="0" borderId="0" xfId="133" applyAlignment="1">
      <alignment vertical="center"/>
    </xf>
    <xf numFmtId="0" fontId="0" fillId="0" borderId="0" xfId="0"/>
    <xf numFmtId="0" fontId="15" fillId="0" borderId="0" xfId="132" applyAlignment="1">
      <alignment horizontal="left"/>
    </xf>
    <xf numFmtId="0" fontId="16" fillId="0" borderId="0" xfId="136">
      <alignment vertical="center"/>
    </xf>
    <xf numFmtId="0" fontId="63" fillId="0" borderId="0" xfId="136" applyFont="1" applyAlignment="1"/>
    <xf numFmtId="0" fontId="15" fillId="0" borderId="0" xfId="137" applyAlignment="1">
      <alignment horizontal="left"/>
    </xf>
    <xf numFmtId="0" fontId="23" fillId="0" borderId="0" xfId="138">
      <alignment vertical="center"/>
    </xf>
    <xf numFmtId="0" fontId="17" fillId="0" borderId="0" xfId="139" applyAlignment="1">
      <alignment vertical="center"/>
    </xf>
    <xf numFmtId="0" fontId="38" fillId="0" borderId="0" xfId="136" applyFont="1">
      <alignment vertical="center"/>
    </xf>
    <xf numFmtId="0" fontId="16" fillId="0" borderId="0" xfId="136" applyAlignment="1">
      <alignment horizontal="left" vertical="center" wrapText="1"/>
    </xf>
    <xf numFmtId="0" fontId="4" fillId="4" borderId="0" xfId="140">
      <alignment vertical="center"/>
    </xf>
    <xf numFmtId="170" fontId="16" fillId="0" borderId="0" xfId="136" applyNumberFormat="1">
      <alignment vertical="center"/>
    </xf>
    <xf numFmtId="0" fontId="8" fillId="4" borderId="0" xfId="141">
      <alignment vertical="center"/>
      <protection locked="0"/>
    </xf>
    <xf numFmtId="0" fontId="4" fillId="5" borderId="0" xfId="142">
      <alignment vertical="center"/>
    </xf>
    <xf numFmtId="0" fontId="8" fillId="5" borderId="0" xfId="143">
      <alignment vertical="center"/>
    </xf>
    <xf numFmtId="0" fontId="8" fillId="18" borderId="27" xfId="144">
      <alignment vertical="center"/>
    </xf>
    <xf numFmtId="0" fontId="16" fillId="0" borderId="31" xfId="136" applyBorder="1">
      <alignment vertical="center"/>
    </xf>
    <xf numFmtId="0" fontId="66" fillId="0" borderId="0" xfId="146">
      <alignment vertical="center"/>
    </xf>
    <xf numFmtId="0" fontId="1" fillId="31" borderId="0" xfId="147">
      <alignment vertical="center"/>
    </xf>
    <xf numFmtId="0" fontId="4" fillId="23" borderId="0" xfId="148">
      <alignment vertical="center"/>
    </xf>
    <xf numFmtId="0" fontId="0" fillId="19" borderId="0" xfId="57" applyFont="1">
      <alignment vertical="center"/>
    </xf>
    <xf numFmtId="0" fontId="0" fillId="21" borderId="0" xfId="149" applyFont="1">
      <alignment vertical="center"/>
    </xf>
    <xf numFmtId="0" fontId="20" fillId="0" borderId="0" xfId="150">
      <alignment vertical="center"/>
    </xf>
    <xf numFmtId="0" fontId="0" fillId="0" borderId="0" xfId="73" applyFont="1">
      <alignment vertical="center"/>
    </xf>
    <xf numFmtId="0" fontId="37" fillId="20" borderId="0" xfId="151">
      <alignment vertical="center"/>
    </xf>
    <xf numFmtId="0" fontId="16" fillId="0" borderId="32" xfId="152" applyBorder="1" applyProtection="1">
      <alignment vertical="center"/>
    </xf>
    <xf numFmtId="0" fontId="16" fillId="0" borderId="33" xfId="152" applyBorder="1" applyProtection="1">
      <alignment vertical="center"/>
    </xf>
    <xf numFmtId="170" fontId="53" fillId="0" borderId="0" xfId="153" applyNumberFormat="1">
      <alignment vertical="center"/>
    </xf>
    <xf numFmtId="0" fontId="39" fillId="0" borderId="0" xfId="136" applyFont="1" applyAlignment="1">
      <alignment horizontal="left" vertical="center" wrapText="1"/>
    </xf>
    <xf numFmtId="0" fontId="15" fillId="0" borderId="0" xfId="137">
      <alignment vertical="center"/>
    </xf>
    <xf numFmtId="0" fontId="19" fillId="0" borderId="0" xfId="154">
      <alignment vertical="center"/>
    </xf>
    <xf numFmtId="0" fontId="18" fillId="0" borderId="0" xfId="155">
      <alignment vertical="center"/>
    </xf>
    <xf numFmtId="38" fontId="4" fillId="23" borderId="0" xfId="81" applyNumberFormat="1"/>
    <xf numFmtId="38" fontId="8" fillId="4" borderId="0" xfId="8" applyNumberFormat="1">
      <protection locked="0"/>
    </xf>
    <xf numFmtId="0" fontId="18" fillId="0" borderId="0" xfId="15"/>
    <xf numFmtId="38" fontId="4" fillId="0" borderId="5" xfId="19" applyNumberFormat="1"/>
    <xf numFmtId="0" fontId="18" fillId="0" borderId="0" xfId="15" applyFill="1"/>
    <xf numFmtId="0" fontId="19" fillId="0" borderId="0" xfId="17"/>
    <xf numFmtId="0" fontId="15" fillId="0" borderId="0" xfId="11"/>
    <xf numFmtId="44" fontId="4" fillId="23" borderId="0" xfId="81" applyNumberFormat="1"/>
    <xf numFmtId="180" fontId="4" fillId="23" borderId="0" xfId="81" applyNumberFormat="1"/>
    <xf numFmtId="165" fontId="4" fillId="0" borderId="5" xfId="19" applyNumberFormat="1"/>
    <xf numFmtId="165" fontId="4" fillId="5" borderId="0" xfId="9" applyNumberFormat="1"/>
    <xf numFmtId="2" fontId="4" fillId="5" borderId="0" xfId="9" applyNumberFormat="1"/>
    <xf numFmtId="43" fontId="4" fillId="5" borderId="0" xfId="9" applyNumberFormat="1"/>
    <xf numFmtId="165" fontId="4" fillId="23" borderId="0" xfId="81" applyNumberFormat="1"/>
    <xf numFmtId="2" fontId="4" fillId="5" borderId="0" xfId="9" applyNumberFormat="1" applyProtection="1">
      <protection locked="0"/>
    </xf>
    <xf numFmtId="2" fontId="4" fillId="0" borderId="5" xfId="19" applyNumberFormat="1" applyProtection="1">
      <protection locked="0"/>
    </xf>
    <xf numFmtId="0" fontId="16" fillId="0" borderId="0" xfId="12" applyFill="1">
      <alignment vertical="center"/>
    </xf>
    <xf numFmtId="0" fontId="0" fillId="0" borderId="0" xfId="0"/>
    <xf numFmtId="43" fontId="8" fillId="18" borderId="27" xfId="75" applyNumberFormat="1"/>
    <xf numFmtId="43" fontId="4" fillId="0" borderId="5" xfId="19" applyNumberFormat="1" applyProtection="1"/>
    <xf numFmtId="169" fontId="8" fillId="5" borderId="0" xfId="76" applyNumberFormat="1"/>
    <xf numFmtId="10" fontId="8" fillId="5" borderId="0" xfId="76" applyNumberFormat="1"/>
    <xf numFmtId="165" fontId="8" fillId="5" borderId="0" xfId="76" applyNumberFormat="1"/>
    <xf numFmtId="2" fontId="0" fillId="0" borderId="0" xfId="0" applyNumberFormat="1" applyFont="1"/>
    <xf numFmtId="165" fontId="8" fillId="22" borderId="0" xfId="79" applyNumberFormat="1" applyFont="1"/>
    <xf numFmtId="165" fontId="8" fillId="4" borderId="0" xfId="8" applyNumberFormat="1" applyProtection="1"/>
    <xf numFmtId="165" fontId="8" fillId="22" borderId="0" xfId="79" applyNumberFormat="1" applyFont="1" applyProtection="1">
      <protection locked="0"/>
    </xf>
    <xf numFmtId="0" fontId="8" fillId="22" borderId="0" xfId="79" applyFont="1" applyProtection="1">
      <protection locked="0"/>
    </xf>
    <xf numFmtId="165" fontId="8" fillId="18" borderId="27" xfId="75" applyNumberFormat="1"/>
    <xf numFmtId="165" fontId="8" fillId="5" borderId="0" xfId="76" applyNumberFormat="1" applyProtection="1"/>
    <xf numFmtId="0" fontId="0" fillId="0" borderId="0" xfId="0"/>
    <xf numFmtId="165" fontId="8" fillId="18" borderId="27" xfId="6" applyNumberFormat="1" applyFont="1" applyFill="1" applyBorder="1"/>
    <xf numFmtId="43" fontId="8" fillId="4" borderId="0" xfId="8" applyNumberFormat="1">
      <protection locked="0"/>
    </xf>
    <xf numFmtId="43" fontId="4" fillId="0" borderId="5" xfId="19" applyNumberFormat="1"/>
    <xf numFmtId="0" fontId="0" fillId="0" borderId="0" xfId="0"/>
    <xf numFmtId="0" fontId="16" fillId="0" borderId="0" xfId="12" applyFont="1" applyAlignment="1">
      <alignment vertical="center" wrapText="1"/>
    </xf>
    <xf numFmtId="0" fontId="3" fillId="0" borderId="0" xfId="0" applyFont="1" applyAlignment="1">
      <alignment horizontal="center"/>
    </xf>
    <xf numFmtId="165" fontId="11" fillId="0" borderId="11" xfId="6" applyNumberFormat="1" applyFont="1" applyBorder="1" applyAlignment="1">
      <alignment horizontal="center"/>
    </xf>
    <xf numFmtId="0" fontId="0" fillId="0" borderId="0" xfId="0"/>
    <xf numFmtId="0" fontId="9" fillId="0" borderId="10" xfId="0" applyFont="1" applyBorder="1" applyAlignment="1">
      <alignment horizontal="center"/>
    </xf>
    <xf numFmtId="0" fontId="9" fillId="0" borderId="11" xfId="0" applyFont="1" applyBorder="1" applyAlignment="1">
      <alignment horizontal="center"/>
    </xf>
    <xf numFmtId="0" fontId="9" fillId="0" borderId="13" xfId="0" applyFont="1" applyBorder="1" applyAlignment="1">
      <alignment horizontal="center"/>
    </xf>
    <xf numFmtId="0" fontId="9" fillId="0" borderId="14" xfId="0" applyFont="1" applyBorder="1" applyAlignment="1">
      <alignment horizontal="center"/>
    </xf>
    <xf numFmtId="0" fontId="58" fillId="0" borderId="0" xfId="15" applyFont="1" applyAlignment="1">
      <alignment horizontal="center" vertical="center" wrapText="1"/>
    </xf>
    <xf numFmtId="0" fontId="58" fillId="0" borderId="0" xfId="15" applyFont="1" applyAlignment="1">
      <alignment horizontal="center"/>
    </xf>
  </cellXfs>
  <cellStyles count="157">
    <cellStyle name="1. Calculation" xfId="26" xr:uid="{092D34C6-E0BB-478C-BA95-245456564210}"/>
    <cellStyle name="20% - Accent4" xfId="115" builtinId="42"/>
    <cellStyle name="3. Input Data" xfId="94" xr:uid="{54CA78A4-0E8D-4249-89BD-CEA3E5D03957}"/>
    <cellStyle name="3a. Calculated Input" xfId="22" xr:uid="{AA3687D7-B5A8-48FE-99AF-111666D973F6}"/>
    <cellStyle name="60% - Accent3" xfId="114" builtinId="40"/>
    <cellStyle name="Blank input" xfId="39" xr:uid="{0A9CD657-B38B-4D9E-9CE8-B45209CCF3B4}"/>
    <cellStyle name="Calculation oet2017" xfId="19" xr:uid="{4AC31B62-6DB2-432C-BBB6-4B1913947AC8}"/>
    <cellStyle name="Check fail" xfId="77" xr:uid="{51ECE9F2-92D7-4569-A8EE-00EA582A64D7}"/>
    <cellStyle name="Check fail 2" xfId="151" xr:uid="{2D2403B6-1BB5-4767-BF62-5F1A2DDB3386}"/>
    <cellStyle name="Check pass" xfId="18" xr:uid="{C7EDACE0-95B7-459D-9399-CECBEAD98965}"/>
    <cellStyle name="Check pass 2" xfId="150" xr:uid="{2D4D484E-B937-4F0D-8012-05945205CD58}"/>
    <cellStyle name="Checksum" xfId="48" xr:uid="{38F427AE-F65F-4B1D-9CF2-680442CB5149}"/>
    <cellStyle name="Checksum 2" xfId="25" xr:uid="{F9AAE625-F7D4-4BE4-8B8D-ADBD75F12771}"/>
    <cellStyle name="Checksum 2 2" xfId="55" xr:uid="{B663E17D-7F97-405B-B0EB-77183DA56368}"/>
    <cellStyle name="Comma" xfId="6" builtinId="3"/>
    <cellStyle name="Comma 117" xfId="28" xr:uid="{584D9974-D39C-4B3C-8B91-25022212A3A7}"/>
    <cellStyle name="Comma 2" xfId="16" xr:uid="{A0D7CA7F-EDD4-4C54-8709-D2A7B39AF85B}"/>
    <cellStyle name="Comma 2 2" xfId="68" xr:uid="{2DCD7ADC-D7B9-48D7-8400-2FC6B228DE8E}"/>
    <cellStyle name="Comma 2 2 2" xfId="111" xr:uid="{04AC5AF5-7EDE-4C29-B6F5-6CF258BB5412}"/>
    <cellStyle name="Comma 2 2 3" xfId="104" xr:uid="{3F1A2DD0-8EF5-4795-9C7D-523090800BE5}"/>
    <cellStyle name="Comma 2 2 4" xfId="93" xr:uid="{40146AF6-CB92-40E1-A183-43977E5EDED8}"/>
    <cellStyle name="Comma 2 3" xfId="56" xr:uid="{FFB27375-72BC-4798-A1BF-B8DE259169F5}"/>
    <cellStyle name="Comma 2 3 2" xfId="110" xr:uid="{BEE29E96-4B06-491C-B618-02ECA6C64AD2}"/>
    <cellStyle name="Comma 2 3 3" xfId="126" xr:uid="{D2DFA61A-356D-4E8A-AE07-C3A9737553E0}"/>
    <cellStyle name="Comma 2 4" xfId="103" xr:uid="{C1AC676E-7D0B-4DC7-AE32-424AA7E568B7}"/>
    <cellStyle name="Comma 2 4 2" xfId="124" xr:uid="{FB457C4C-4FBA-4500-AF8A-6267A4BD0E1A}"/>
    <cellStyle name="Comma 2 5" xfId="88" xr:uid="{31669F46-C11E-4C0D-82E5-777A30275128}"/>
    <cellStyle name="Comma 2 6" xfId="122" xr:uid="{17C7CD15-4CC4-4169-93B9-C41EF8F18EF9}"/>
    <cellStyle name="Comma 3" xfId="69" xr:uid="{210B0752-58E5-48FF-AC04-58AF1C9350B7}"/>
    <cellStyle name="Comma 3 2" xfId="112" xr:uid="{6A138FE6-47F4-406B-BCBC-8328C7CC1C15}"/>
    <cellStyle name="Comma 3 3" xfId="127" xr:uid="{3CBE9131-166C-4AB7-B8BC-20CBACE0DF5F}"/>
    <cellStyle name="Comma 4" xfId="67" xr:uid="{EB847E0A-1F12-47E4-A847-DEE2113B9BF5}"/>
    <cellStyle name="Comma 4 2" xfId="105" xr:uid="{86B43456-ECE0-462F-B81D-321ADE0B1D08}"/>
    <cellStyle name="Comma 4 3" xfId="125" xr:uid="{383616A7-031F-4089-88F7-A18DAF7F4B23}"/>
    <cellStyle name="Comma 5" xfId="123" xr:uid="{AB529675-A4E8-41D3-8DF3-51DE0B82BDB3}"/>
    <cellStyle name="Comma 6" xfId="129" xr:uid="{8986A845-6EC5-40A7-A7E3-166ADA1FBF19}"/>
    <cellStyle name="Comma 7" xfId="119" xr:uid="{72475993-0EBA-4834-9E14-4BA2E53FFE5A}"/>
    <cellStyle name="Comma 8" xfId="118" xr:uid="{85D51D9E-4D30-440E-B46D-5E9E262CFEEF}"/>
    <cellStyle name="Confidential" xfId="75" xr:uid="{E5914D9D-07EF-4A9B-B403-3537ECE4C29D}"/>
    <cellStyle name="Confidential 2" xfId="108" xr:uid="{16C8E8DD-4FFA-4DD5-A4AA-05F6AC72329A}"/>
    <cellStyle name="Confidential 3" xfId="101" xr:uid="{EF6AB70E-06C2-416F-B3BB-3522CEF981C9}"/>
    <cellStyle name="Confidential 4" xfId="144" xr:uid="{4B26CE13-0E86-449C-830C-C2EA44FE20DC}"/>
    <cellStyle name="Currency" xfId="113" builtinId="4"/>
    <cellStyle name="Currency 2" xfId="130" xr:uid="{5B277744-DDCE-4416-8C4B-8032E726345C}"/>
    <cellStyle name="Currency 3" xfId="120" xr:uid="{F729087C-EDCE-429D-B860-B061AD26161B}"/>
    <cellStyle name="Data label" xfId="36" xr:uid="{31C47CB8-F02A-44B5-A306-066298B46F73}"/>
    <cellStyle name="Explanatory Text" xfId="29" builtinId="53"/>
    <cellStyle name="External link" xfId="35" xr:uid="{BE852963-AEC9-448F-B333-7547DB175810}"/>
    <cellStyle name="Feed external" xfId="76" xr:uid="{D0F10EA5-4474-4840-B7A3-F479992DF0E3}"/>
    <cellStyle name="Feed external 2" xfId="143" xr:uid="{FFE004C2-45C3-46C9-95E8-B2E0A6EC8095}"/>
    <cellStyle name="Feed internal" xfId="9" xr:uid="{A954D941-2387-4480-BF14-C859679B4DF3}"/>
    <cellStyle name="Feed internal 2" xfId="142" xr:uid="{3985732C-CC7B-48B8-9C19-974507C4560B}"/>
    <cellStyle name="H1" xfId="11" xr:uid="{B18D534C-FFA8-4113-A4E1-78C0925B9C8A}"/>
    <cellStyle name="H1 2" xfId="98" xr:uid="{925103A0-DE03-4333-8290-291466FF3310}"/>
    <cellStyle name="H1 2 2" xfId="137" xr:uid="{EBCEC129-3F81-4D3E-A915-0EAF20AD8F43}"/>
    <cellStyle name="H1 3" xfId="132" xr:uid="{4EDB4BDA-2BDC-48E2-A671-4909388546DE}"/>
    <cellStyle name="H2" xfId="17" xr:uid="{54D57EAA-9E22-41C3-9C2D-7C6F893E6A6D}"/>
    <cellStyle name="H2 2" xfId="87" xr:uid="{3ADC6694-5E05-40BD-8766-220D78CFD2FA}"/>
    <cellStyle name="H2 2 2" xfId="154" xr:uid="{A794F33A-BE3B-40A4-AE11-F4E4685F9261}"/>
    <cellStyle name="H2 3" xfId="133" xr:uid="{F255A8CA-AD7B-420B-ACBD-9A57B2D13366}"/>
    <cellStyle name="H3" xfId="13" xr:uid="{B9908E93-15D7-424E-9055-2A37B9F6AA1B}"/>
    <cellStyle name="H3 2" xfId="62" xr:uid="{CCC7F7FE-E9BE-46CD-81B9-8668113A82EC}"/>
    <cellStyle name="H3 2 2" xfId="90" xr:uid="{91305DCF-E28E-452D-A0A5-8C1BAAC813D6}"/>
    <cellStyle name="H3 2 3" xfId="139" xr:uid="{94838DBB-5952-4790-A21F-9151D3AD2375}"/>
    <cellStyle name="H3 3" xfId="134" xr:uid="{73D5EC3E-4483-486E-81EA-954284182EC0}"/>
    <cellStyle name="H4" xfId="15" xr:uid="{5DA7AAFA-3F3D-465B-957B-93F9BBD01908}"/>
    <cellStyle name="H4 2" xfId="64" xr:uid="{83C79499-FBDF-4CF2-8A75-2374B2CE2499}"/>
    <cellStyle name="H4 2 2" xfId="96" xr:uid="{FD83F230-A9BF-48AD-9728-378630545E44}"/>
    <cellStyle name="H4 2 3" xfId="155" xr:uid="{87F20DE8-48A6-484C-816E-77320203C284}"/>
    <cellStyle name="H4 3" xfId="135" xr:uid="{033AAF67-0E25-47AF-A7AA-A5FDDB81040A}"/>
    <cellStyle name="Heading 1 2" xfId="20" xr:uid="{3E042568-A753-4800-AAF4-B77853514488}"/>
    <cellStyle name="Heading 1 2 2" xfId="31" xr:uid="{B2E6DBE7-7DCB-45BA-AEBC-C4037D7074B9}"/>
    <cellStyle name="Heading 2 2" xfId="91" xr:uid="{51CF4AF3-5FF3-4277-BC69-B0107B1B6A1E}"/>
    <cellStyle name="Highlight" xfId="57" xr:uid="{2CF8CBB9-7424-4141-B7A9-7CD8CFF5A58A}"/>
    <cellStyle name="Highlight 2" xfId="71" xr:uid="{03515265-A16E-4A1F-B248-23FF24E6F505}"/>
    <cellStyle name="Hyperlink" xfId="117" builtinId="8"/>
    <cellStyle name="Input assumption or parameter" xfId="8" xr:uid="{EE1F1019-3041-46B1-ADD7-3AFE13490F21}"/>
    <cellStyle name="Input assumption or parameter 2" xfId="141" xr:uid="{F0D6E3E2-B9B5-4109-B0F4-F0E9A7763827}"/>
    <cellStyle name="Input data" xfId="7" xr:uid="{E478B73A-8028-4722-B6CF-3657F758F01B}"/>
    <cellStyle name="Input data 2" xfId="38" xr:uid="{60C2E6B0-4D0C-41B3-81D0-D145EDFC6E48}"/>
    <cellStyle name="Input data 2 2" xfId="86" xr:uid="{966E6F39-6F36-4788-B1F7-FA2AF8FF61E5}"/>
    <cellStyle name="Input data 2 3" xfId="140" xr:uid="{86F4B05D-7A43-4055-8AAF-2206CD144B19}"/>
    <cellStyle name="Input label link" xfId="37" xr:uid="{7F7274C6-B986-4A83-8221-9F3F4CB513DD}"/>
    <cellStyle name="Input parameter" xfId="4" xr:uid="{5D37DE05-1224-49A3-A698-9517F8DAEF5F}"/>
    <cellStyle name="Input parameter 2" xfId="83" xr:uid="{72630FFE-30E2-4402-B56A-8CCF891B52DF}"/>
    <cellStyle name="Intentionally blank" xfId="79" xr:uid="{FAB8F4E9-C935-4890-B843-1A837B6C8D19}"/>
    <cellStyle name="Intentionally blank 2" xfId="147" xr:uid="{F5629E78-9818-4CCE-80EA-89765B3908D1}"/>
    <cellStyle name="Label" xfId="50" xr:uid="{0EE54369-0574-4EEB-897F-9B7DB3A83043}"/>
    <cellStyle name="List" xfId="45" xr:uid="{3A1ECE34-47F9-4121-93DA-A30B195F6937}"/>
    <cellStyle name="List total" xfId="46" xr:uid="{308C51FC-E33B-4BA8-A8BD-5723FBD0781F}"/>
    <cellStyle name="Model calc" xfId="40" xr:uid="{5CEB69EE-F14D-4706-A0D6-8552DB2DB214}"/>
    <cellStyle name="Model calc total" xfId="41" xr:uid="{8C6AB4F1-23B5-4BDD-819B-BFBC554D549B}"/>
    <cellStyle name="Model logic" xfId="78" xr:uid="{702D74AB-07BE-46C5-AF99-808CA9E83981}"/>
    <cellStyle name="Model logic 2" xfId="146" xr:uid="{6AA83C09-620D-452C-8D27-0CD782AD15BF}"/>
    <cellStyle name="Model output" xfId="44" xr:uid="{759ABB66-48E7-48E4-8DB3-CBD5A19C78BF}"/>
    <cellStyle name="Model variable" xfId="32" xr:uid="{A7484F60-2871-4DE6-B714-53D2BF424651}"/>
    <cellStyle name="Name" xfId="72" xr:uid="{DA32F0FC-6627-44F8-90E2-BF8B82540A10}"/>
    <cellStyle name="Name 2" xfId="84" xr:uid="{07A17920-ED95-45DB-BCE6-DD2A4F30EA3B}"/>
    <cellStyle name="Named range" xfId="80" xr:uid="{F9FCC911-6319-4273-9413-7DFD882A31F7}"/>
    <cellStyle name="Named range 2" xfId="152" xr:uid="{E8C16459-A0D1-46E4-A5B6-269CB5E26980}"/>
    <cellStyle name="Normal" xfId="0" builtinId="0"/>
    <cellStyle name="Normal 2" xfId="1" xr:uid="{33916C31-3083-4BDE-85C5-5633FE5F895D}"/>
    <cellStyle name="Normal 2 2" xfId="58" xr:uid="{31D3CA43-AF85-4D2B-BAAF-9DFE545845AD}"/>
    <cellStyle name="Normal 2 2 2" xfId="92" xr:uid="{5BBAADFA-EC77-46F3-A9C3-2FFFC3B64ED3}"/>
    <cellStyle name="Normal 2 29" xfId="95" xr:uid="{28B64EDD-757B-4884-89B5-5A8662ED5576}"/>
    <cellStyle name="Normal 2 3" xfId="30" xr:uid="{A742EF29-D7D9-4FF5-83D4-43A9D43A6014}"/>
    <cellStyle name="Normal 2 39" xfId="65" xr:uid="{EC00C210-5E16-4E88-B8B6-9228BA5B3C53}"/>
    <cellStyle name="Normal 2 7 2" xfId="128" xr:uid="{46EE3313-D1E1-438D-B283-99360416B2D5}"/>
    <cellStyle name="Normal 3" xfId="12" xr:uid="{3631BAF9-4684-421D-82E5-2EDB034A58E0}"/>
    <cellStyle name="Normal 39 5" xfId="10" xr:uid="{5CD4BFF4-E5AA-407F-84E9-32E0A03B008B}"/>
    <cellStyle name="Normal 4" xfId="100" xr:uid="{E1657A32-6713-4A84-A2A1-33852C19ACEB}"/>
    <cellStyle name="Normal 4 2" xfId="106" xr:uid="{1EED67A3-43FA-4B29-A4C0-EAC9241CC758}"/>
    <cellStyle name="Normal 5" xfId="116" xr:uid="{F7BD49C1-E4BE-4282-96FE-CB870EC3DE99}"/>
    <cellStyle name="Normal 5 2" xfId="121" xr:uid="{F7F48A79-69E4-49D0-946E-74C6740104DB}"/>
    <cellStyle name="Normal 51" xfId="136" xr:uid="{3255F3F3-7976-41AE-981C-82860A7F3046}"/>
    <cellStyle name="Normal 98" xfId="27" xr:uid="{09B9EEC2-12E6-4310-BD65-BD8AE87AB036}"/>
    <cellStyle name="Normal 98 2" xfId="66" xr:uid="{DBD91F61-11C0-43AA-9B0F-9F629BE3CCEF}"/>
    <cellStyle name="Note 2" xfId="52" xr:uid="{74CC830E-B65C-4927-AE3B-ADD5E958DECF}"/>
    <cellStyle name="Note 2 10" xfId="24" xr:uid="{3394692D-FD81-4ED3-8E11-1DFED8B3E37C}"/>
    <cellStyle name="Note 2 2" xfId="63" xr:uid="{A144E99D-5FDA-449A-9E6B-7B150908FD65}"/>
    <cellStyle name="Note 2 3" xfId="97" xr:uid="{2F8DB28C-1829-44BF-880E-E0B9469E6FED}"/>
    <cellStyle name="Note or source" xfId="21" xr:uid="{3A783A28-05EE-46DF-8B18-01559B7F5D88}"/>
    <cellStyle name="Note or source 2" xfId="138" xr:uid="{207C45E3-811F-4E64-A3E1-A40CBB60D440}"/>
    <cellStyle name="NoteOrSource" xfId="47" xr:uid="{DDD60EBD-2ABD-4B1E-8ED1-42C66DEDCAC1}"/>
    <cellStyle name="NoteOrSource 2" xfId="85" xr:uid="{9ED0F632-E85C-42AE-8239-06DC1251A9D9}"/>
    <cellStyle name="Number" xfId="99" xr:uid="{9EDB5F13-5149-4883-8A3D-F6F4CA1A89A6}"/>
    <cellStyle name="NumberLabel" xfId="60" xr:uid="{5E97E245-5F64-4094-9718-227614E2F1DB}"/>
    <cellStyle name="Numbers" xfId="61" xr:uid="{70B0793D-5949-46BA-BDBC-45E84DCD17F7}"/>
    <cellStyle name="Ofcom input" xfId="34" xr:uid="{DBB0D801-60C2-4966-8777-142C33C4CF85}"/>
    <cellStyle name="Ofcom input 2" xfId="33" xr:uid="{A51B856D-2692-41AB-84F2-F7589611DCA0}"/>
    <cellStyle name="Ofcom Note" xfId="23" xr:uid="{73AB52E9-0150-4445-914A-C5EAFBE457FC}"/>
    <cellStyle name="Ofcom Output" xfId="3" xr:uid="{BD47C700-EFDC-42B4-9076-E36935B4CDF4}"/>
    <cellStyle name="Ofcom Output 2" xfId="89" xr:uid="{06F201BC-CE53-4173-A01F-339B500E4A41}"/>
    <cellStyle name="Ofcom Output 2 2" xfId="131" xr:uid="{DCED5A81-8550-4D32-8BC3-02432A0550A4}"/>
    <cellStyle name="OfcomConfidential" xfId="49" xr:uid="{DC63BDDC-5FDA-48CF-9297-C72C2EA6906C}"/>
    <cellStyle name="Output oet2017" xfId="81" xr:uid="{77AA1770-1A99-4A1A-9683-4BAD70142A7B}"/>
    <cellStyle name="Output oet2017 2" xfId="148" xr:uid="{5C225B83-9B0F-4DBD-93DE-5DCF86DAE2C4}"/>
    <cellStyle name="Per cent" xfId="5" builtinId="5"/>
    <cellStyle name="Per cent 2" xfId="70" xr:uid="{4E1F2BD5-419E-4CA0-8B66-C1B7AD7904DC}"/>
    <cellStyle name="Percent 2" xfId="14" xr:uid="{22478E02-9DB7-4AF5-9D17-74FE1C876F13}"/>
    <cellStyle name="Percent 2 2" xfId="51" xr:uid="{1A0750F4-42B2-4C81-9B0D-CA1AB6FCF477}"/>
    <cellStyle name="Percent 3" xfId="107" xr:uid="{40C5A6A5-7339-408C-AA09-5641C4FE0123}"/>
    <cellStyle name="Percentage" xfId="54" xr:uid="{D50E06FA-9CA8-4F2F-8900-7E1A6DB53310}"/>
    <cellStyle name="Percentage 2" xfId="53" xr:uid="{422DF8F2-A5F4-4DE3-8122-1EAD6D3E1742}"/>
    <cellStyle name="QA highlight" xfId="74" xr:uid="{45CB7326-9DAD-42B8-8FC1-9F8395C0A72C}"/>
    <cellStyle name="QA highlight 2" xfId="149" xr:uid="{E7D72838-DC7E-4DA8-9DF9-04175A6C4F8F}"/>
    <cellStyle name="Randomized" xfId="82" xr:uid="{B32F6BF0-DF52-4C0F-83DF-7A3203FC7E80}"/>
    <cellStyle name="Randomized 2" xfId="109" xr:uid="{B1E710BA-15F1-4AF1-A154-0F02130E6ABF}"/>
    <cellStyle name="Randomized 2 2" xfId="145" xr:uid="{6D0A9662-2FFD-4636-B961-B95DA9A6BDEA}"/>
    <cellStyle name="Randomized 3" xfId="102" xr:uid="{A48465BA-8E4B-4A2F-A90C-489481971818}"/>
    <cellStyle name="Randomized 4" xfId="156" xr:uid="{9E9FECD3-6FBA-4F3B-A58F-9C211D3D687F}"/>
    <cellStyle name="Range name" xfId="153" xr:uid="{2315A74C-C473-4B93-8BDC-8DE5EA0597C7}"/>
    <cellStyle name="Source" xfId="59" xr:uid="{61B448F5-B7FB-4480-8D2D-ED2B5A56E169}"/>
    <cellStyle name="Summary calc" xfId="42" xr:uid="{0CF356C5-D996-4770-9E65-EDEAF6DB027A}"/>
    <cellStyle name="Summary calc total" xfId="43" xr:uid="{8392360C-2DBA-48CA-A0BE-5834C794C7A9}"/>
    <cellStyle name="Unhighlight" xfId="2" xr:uid="{A730C49F-D650-450B-B123-D14D46D3C440}"/>
    <cellStyle name="Unhighlight 2" xfId="73" xr:uid="{57A66C16-AC16-454E-AA17-86F4AD8584DF}"/>
  </cellStyles>
  <dxfs count="7">
    <dxf>
      <font>
        <color rgb="FF9C0006"/>
      </font>
      <fill>
        <patternFill>
          <bgColor rgb="FFFFC7CE"/>
        </patternFill>
      </fill>
    </dxf>
    <dxf>
      <font>
        <b/>
        <i val="0"/>
        <color rgb="FFFFFFFF"/>
      </font>
      <fill>
        <patternFill>
          <bgColor rgb="FFFF0000"/>
        </patternFill>
      </fill>
    </dxf>
    <dxf>
      <font>
        <b/>
        <i val="0"/>
        <color rgb="FFFFFFFF"/>
      </font>
      <fill>
        <patternFill>
          <bgColor rgb="FFFF0000"/>
        </patternFill>
      </fill>
    </dxf>
    <dxf>
      <font>
        <b/>
        <i val="0"/>
        <color rgb="FFFFFFFF"/>
      </font>
      <fill>
        <patternFill>
          <bgColor rgb="FFFF0000"/>
        </patternFill>
      </fill>
    </dxf>
    <dxf>
      <font>
        <b/>
        <i val="0"/>
        <color rgb="FFFFFFFF"/>
      </font>
      <fill>
        <patternFill>
          <bgColor rgb="FFFF0000"/>
        </patternFill>
      </fill>
    </dxf>
    <dxf>
      <font>
        <b/>
        <i val="0"/>
        <color rgb="FFFFFFFF"/>
      </font>
      <fill>
        <patternFill>
          <bgColor rgb="FFFF0000"/>
        </patternFill>
      </fill>
    </dxf>
    <dxf>
      <font>
        <b/>
        <i val="0"/>
        <color rgb="FFFFFFFF"/>
      </font>
      <fill>
        <patternFill>
          <bgColor rgb="FFFF0000"/>
        </patternFill>
      </fill>
    </dxf>
  </dxfs>
  <tableStyles count="0" defaultTableStyle="TableStyleMedium2" defaultPivotStyle="PivotStyleLight16"/>
  <colors>
    <mruColors>
      <color rgb="FF5000F2"/>
      <color rgb="FF36C280"/>
      <color rgb="FFFF38D1"/>
      <color rgb="FFFF8A00"/>
      <color rgb="FFD4D4D4"/>
      <color rgb="FFC400ED"/>
      <color rgb="FFFFF057"/>
      <color rgb="FF00DE64"/>
      <color rgb="FF00C459"/>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287027720597058E-2"/>
          <c:y val="5.3693947395049658E-2"/>
          <c:w val="0.88933490875188081"/>
          <c:h val="0.6120163472819935"/>
        </c:manualLayout>
      </c:layout>
      <c:areaChart>
        <c:grouping val="standard"/>
        <c:varyColors val="0"/>
        <c:ser>
          <c:idx val="7"/>
          <c:order val="5"/>
          <c:tx>
            <c:v>2026-31 recovery</c:v>
          </c:tx>
          <c:spPr>
            <a:solidFill>
              <a:srgbClr val="36C280"/>
            </a:solidFill>
            <a:ln>
              <a:noFill/>
            </a:ln>
            <a:effectLst/>
          </c:spPr>
          <c:cat>
            <c:strRef>
              <c:f>'Total costs and revenues'!$D$35:$W$35</c:f>
              <c:strCache>
                <c:ptCount val="20"/>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strCache>
            </c:strRef>
          </c:cat>
          <c:val>
            <c:numRef>
              <c:f>'Total costs and revenues'!$D$159:$M$159</c:f>
              <c:numCache>
                <c:formatCode>_-* #,##0_-;\-* #,##0_-;_-* "-"??_-;_-@_-</c:formatCode>
                <c:ptCount val="10"/>
                <c:pt idx="0">
                  <c:v>433142789.98585504</c:v>
                </c:pt>
                <c:pt idx="1">
                  <c:v>839738068.63122177</c:v>
                </c:pt>
                <c:pt idx="2">
                  <c:v>1219198313.6428525</c:v>
                </c:pt>
                <c:pt idx="3">
                  <c:v>1570345787.2967453</c:v>
                </c:pt>
                <c:pt idx="4">
                  <c:v>1897499262.1376996</c:v>
                </c:pt>
                <c:pt idx="5">
                  <c:v>2258922849.1229687</c:v>
                </c:pt>
                <c:pt idx="6">
                  <c:v>2616358231.668222</c:v>
                </c:pt>
                <c:pt idx="7">
                  <c:v>2956458814.3047428</c:v>
                </c:pt>
                <c:pt idx="8">
                  <c:v>3275206558.0849104</c:v>
                </c:pt>
                <c:pt idx="9">
                  <c:v>3567851583.6348252</c:v>
                </c:pt>
              </c:numCache>
            </c:numRef>
          </c:val>
          <c:extLst xmlns:c15="http://schemas.microsoft.com/office/drawing/2012/chart">
            <c:ext xmlns:c16="http://schemas.microsoft.com/office/drawing/2014/chart" uri="{C3380CC4-5D6E-409C-BE32-E72D297353CC}">
              <c16:uniqueId val="{00000001-B794-49CF-AE72-04272646268F}"/>
            </c:ext>
          </c:extLst>
        </c:ser>
        <c:ser>
          <c:idx val="0"/>
          <c:order val="6"/>
          <c:tx>
            <c:v>2021-26 recovery</c:v>
          </c:tx>
          <c:spPr>
            <a:solidFill>
              <a:srgbClr val="5000F2"/>
            </a:solidFill>
            <a:ln w="25400">
              <a:noFill/>
            </a:ln>
            <a:effectLst/>
          </c:spPr>
          <c:cat>
            <c:strRef>
              <c:f>'Total costs and revenues'!$D$35:$W$35</c:f>
              <c:strCache>
                <c:ptCount val="20"/>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strCache>
            </c:strRef>
          </c:cat>
          <c:val>
            <c:numRef>
              <c:f>'Total costs and revenues'!$D$159:$H$159</c:f>
              <c:numCache>
                <c:formatCode>_-* #,##0_-;\-* #,##0_-;_-* "-"??_-;_-@_-</c:formatCode>
                <c:ptCount val="5"/>
                <c:pt idx="0">
                  <c:v>433142789.98585504</c:v>
                </c:pt>
                <c:pt idx="1">
                  <c:v>839738068.63122177</c:v>
                </c:pt>
                <c:pt idx="2">
                  <c:v>1219198313.6428525</c:v>
                </c:pt>
                <c:pt idx="3">
                  <c:v>1570345787.2967453</c:v>
                </c:pt>
                <c:pt idx="4">
                  <c:v>1897499262.1376996</c:v>
                </c:pt>
              </c:numCache>
            </c:numRef>
          </c:val>
          <c:extLst>
            <c:ext xmlns:c16="http://schemas.microsoft.com/office/drawing/2014/chart" uri="{C3380CC4-5D6E-409C-BE32-E72D297353CC}">
              <c16:uniqueId val="{00000000-45BE-461C-BAA0-42E36C2C0655}"/>
            </c:ext>
          </c:extLst>
        </c:ser>
        <c:dLbls>
          <c:showLegendKey val="0"/>
          <c:showVal val="0"/>
          <c:showCatName val="0"/>
          <c:showSerName val="0"/>
          <c:showPercent val="0"/>
          <c:showBubbleSize val="0"/>
        </c:dLbls>
        <c:axId val="417191920"/>
        <c:axId val="417190936"/>
      </c:areaChart>
      <c:lineChart>
        <c:grouping val="standard"/>
        <c:varyColors val="0"/>
        <c:ser>
          <c:idx val="1"/>
          <c:order val="0"/>
          <c:tx>
            <c:v>Revenue (high)</c:v>
          </c:tx>
          <c:spPr>
            <a:ln w="28575" cap="rnd">
              <a:solidFill>
                <a:srgbClr val="5000F2"/>
              </a:solidFill>
              <a:round/>
            </a:ln>
            <a:effectLst/>
          </c:spPr>
          <c:marker>
            <c:symbol val="none"/>
          </c:marker>
          <c:cat>
            <c:strRef>
              <c:f>'Total costs and revenues'!$D$35:$W$35</c:f>
              <c:strCache>
                <c:ptCount val="20"/>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strCache>
            </c:strRef>
          </c:cat>
          <c:val>
            <c:numRef>
              <c:f>'Total costs and revenues'!$D$160:$W$160</c:f>
              <c:numCache>
                <c:formatCode>_-* #,##0_-;\-* #,##0_-;_-* "-"??_-;_-@_-</c:formatCode>
                <c:ptCount val="20"/>
                <c:pt idx="0">
                  <c:v>433560032.98585504</c:v>
                </c:pt>
                <c:pt idx="1">
                  <c:v>841212816.13423181</c:v>
                </c:pt>
                <c:pt idx="2">
                  <c:v>1222331268.5045483</c:v>
                </c:pt>
                <c:pt idx="3">
                  <c:v>1575668682.3881557</c:v>
                </c:pt>
                <c:pt idx="4">
                  <c:v>1905829574.9133677</c:v>
                </c:pt>
                <c:pt idx="5">
                  <c:v>2273162134.0930171</c:v>
                </c:pt>
                <c:pt idx="6">
                  <c:v>2644899802.8249388</c:v>
                </c:pt>
                <c:pt idx="7">
                  <c:v>3003079312.2888956</c:v>
                </c:pt>
                <c:pt idx="8">
                  <c:v>3342356894.7857265</c:v>
                </c:pt>
                <c:pt idx="9">
                  <c:v>3657531785.2018051</c:v>
                </c:pt>
                <c:pt idx="10">
                  <c:v>3931718322.2612295</c:v>
                </c:pt>
                <c:pt idx="11">
                  <c:v>4166438926.242856</c:v>
                </c:pt>
                <c:pt idx="12">
                  <c:v>4369431178.1414747</c:v>
                </c:pt>
                <c:pt idx="13">
                  <c:v>4563861230.7410822</c:v>
                </c:pt>
                <c:pt idx="14">
                  <c:v>4750239790.5269136</c:v>
                </c:pt>
                <c:pt idx="15">
                  <c:v>4926344815.5921726</c:v>
                </c:pt>
                <c:pt idx="16">
                  <c:v>5090049613.0069027</c:v>
                </c:pt>
                <c:pt idx="17">
                  <c:v>5242936121.8675032</c:v>
                </c:pt>
                <c:pt idx="18">
                  <c:v>5384782894.023447</c:v>
                </c:pt>
                <c:pt idx="19">
                  <c:v>5516610749.1869631</c:v>
                </c:pt>
              </c:numCache>
            </c:numRef>
          </c:val>
          <c:smooth val="0"/>
          <c:extLst>
            <c:ext xmlns:c16="http://schemas.microsoft.com/office/drawing/2014/chart" uri="{C3380CC4-5D6E-409C-BE32-E72D297353CC}">
              <c16:uniqueId val="{00000002-45BE-461C-BAA0-42E36C2C0655}"/>
            </c:ext>
          </c:extLst>
        </c:ser>
        <c:ser>
          <c:idx val="2"/>
          <c:order val="1"/>
          <c:tx>
            <c:v>Revenue (low)</c:v>
          </c:tx>
          <c:spPr>
            <a:ln w="28575" cap="rnd">
              <a:solidFill>
                <a:srgbClr val="5000F2"/>
              </a:solidFill>
              <a:round/>
            </a:ln>
            <a:effectLst/>
          </c:spPr>
          <c:marker>
            <c:symbol val="none"/>
          </c:marker>
          <c:cat>
            <c:strRef>
              <c:f>'Total costs and revenues'!$D$35:$W$35</c:f>
              <c:strCache>
                <c:ptCount val="20"/>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strCache>
            </c:strRef>
          </c:cat>
          <c:val>
            <c:numRef>
              <c:f>'Total costs and revenues'!$D$161:$W$161</c:f>
              <c:numCache>
                <c:formatCode>_-* #,##0_-;\-* #,##0_-;_-* "-"??_-;_-@_-</c:formatCode>
                <c:ptCount val="20"/>
                <c:pt idx="0">
                  <c:v>432725546.98585504</c:v>
                </c:pt>
                <c:pt idx="1">
                  <c:v>838263321.12821186</c:v>
                </c:pt>
                <c:pt idx="2">
                  <c:v>1216065358.7811568</c:v>
                </c:pt>
                <c:pt idx="3">
                  <c:v>1565022892.2053349</c:v>
                </c:pt>
                <c:pt idx="4">
                  <c:v>1889168949.3620317</c:v>
                </c:pt>
                <c:pt idx="5">
                  <c:v>2244683564.1529207</c:v>
                </c:pt>
                <c:pt idx="6">
                  <c:v>2587816660.5115056</c:v>
                </c:pt>
                <c:pt idx="7">
                  <c:v>2909838316.32059</c:v>
                </c:pt>
                <c:pt idx="8">
                  <c:v>3208056221.3840942</c:v>
                </c:pt>
                <c:pt idx="9">
                  <c:v>3478171382.0678453</c:v>
                </c:pt>
                <c:pt idx="10">
                  <c:v>3706530424.5706658</c:v>
                </c:pt>
                <c:pt idx="11">
                  <c:v>3895614339.1983709</c:v>
                </c:pt>
                <c:pt idx="12">
                  <c:v>4053819349.7566671</c:v>
                </c:pt>
                <c:pt idx="13">
                  <c:v>4204959555.2112746</c:v>
                </c:pt>
                <c:pt idx="14">
                  <c:v>4349756544.7464199</c:v>
                </c:pt>
                <c:pt idx="15">
                  <c:v>4486411920.58395</c:v>
                </c:pt>
                <c:pt idx="16">
                  <c:v>4613256853.8429089</c:v>
                </c:pt>
                <c:pt idx="17">
                  <c:v>4731715286.8779755</c:v>
                </c:pt>
                <c:pt idx="18">
                  <c:v>4841565706.036212</c:v>
                </c:pt>
                <c:pt idx="19">
                  <c:v>4943657173.6553907</c:v>
                </c:pt>
              </c:numCache>
            </c:numRef>
          </c:val>
          <c:smooth val="0"/>
          <c:extLst>
            <c:ext xmlns:c16="http://schemas.microsoft.com/office/drawing/2014/chart" uri="{C3380CC4-5D6E-409C-BE32-E72D297353CC}">
              <c16:uniqueId val="{00000001-45BE-461C-BAA0-42E36C2C0655}"/>
            </c:ext>
          </c:extLst>
        </c:ser>
        <c:ser>
          <c:idx val="4"/>
          <c:order val="2"/>
          <c:tx>
            <c:v>Cost (central)</c:v>
          </c:tx>
          <c:spPr>
            <a:ln w="28575" cap="rnd">
              <a:solidFill>
                <a:srgbClr val="FF8A00"/>
              </a:solidFill>
              <a:prstDash val="sysDash"/>
              <a:round/>
            </a:ln>
            <a:effectLst/>
          </c:spPr>
          <c:marker>
            <c:symbol val="none"/>
          </c:marker>
          <c:cat>
            <c:strRef>
              <c:f>'Total costs and revenues'!$D$35:$W$35</c:f>
              <c:strCache>
                <c:ptCount val="20"/>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strCache>
            </c:strRef>
          </c:cat>
          <c:val>
            <c:numRef>
              <c:f>'Total costs and revenues'!$D$167:$W$167</c:f>
              <c:numCache>
                <c:formatCode>_-* #,##0_-;\-* #,##0_-;_-* "-"??_-;_-@_-</c:formatCode>
                <c:ptCount val="20"/>
                <c:pt idx="0">
                  <c:v>5132382215.2550964</c:v>
                </c:pt>
                <c:pt idx="1">
                  <c:v>5132382215.2550964</c:v>
                </c:pt>
                <c:pt idx="2">
                  <c:v>5132382215.2550964</c:v>
                </c:pt>
                <c:pt idx="3">
                  <c:v>5132382215.2550964</c:v>
                </c:pt>
                <c:pt idx="4">
                  <c:v>5132382215.2550964</c:v>
                </c:pt>
                <c:pt idx="5">
                  <c:v>5132382215.2550964</c:v>
                </c:pt>
                <c:pt idx="6">
                  <c:v>5132382215.2550964</c:v>
                </c:pt>
                <c:pt idx="7">
                  <c:v>5132382215.2550964</c:v>
                </c:pt>
                <c:pt idx="8">
                  <c:v>5132382215.2550964</c:v>
                </c:pt>
                <c:pt idx="9">
                  <c:v>5132382215.2550964</c:v>
                </c:pt>
                <c:pt idx="10">
                  <c:v>5132382215.2550964</c:v>
                </c:pt>
                <c:pt idx="11">
                  <c:v>5132382215.2550964</c:v>
                </c:pt>
                <c:pt idx="12">
                  <c:v>5132382215.2550964</c:v>
                </c:pt>
                <c:pt idx="13">
                  <c:v>5132382215.2550964</c:v>
                </c:pt>
                <c:pt idx="14">
                  <c:v>5132382215.2550964</c:v>
                </c:pt>
                <c:pt idx="15">
                  <c:v>5132382215.2550964</c:v>
                </c:pt>
                <c:pt idx="16">
                  <c:v>5132382215.2550964</c:v>
                </c:pt>
                <c:pt idx="17">
                  <c:v>5132382215.2550964</c:v>
                </c:pt>
                <c:pt idx="18">
                  <c:v>5132382215.2550964</c:v>
                </c:pt>
                <c:pt idx="19">
                  <c:v>5132382215.2550964</c:v>
                </c:pt>
              </c:numCache>
            </c:numRef>
          </c:val>
          <c:smooth val="0"/>
          <c:extLst>
            <c:ext xmlns:c16="http://schemas.microsoft.com/office/drawing/2014/chart" uri="{C3380CC4-5D6E-409C-BE32-E72D297353CC}">
              <c16:uniqueId val="{00000003-45BE-461C-BAA0-42E36C2C0655}"/>
            </c:ext>
          </c:extLst>
        </c:ser>
        <c:ser>
          <c:idx val="5"/>
          <c:order val="3"/>
          <c:tx>
            <c:v>Cost (high)</c:v>
          </c:tx>
          <c:spPr>
            <a:ln w="28575" cap="rnd">
              <a:solidFill>
                <a:srgbClr val="FF8A00"/>
              </a:solidFill>
              <a:round/>
            </a:ln>
            <a:effectLst/>
          </c:spPr>
          <c:marker>
            <c:symbol val="none"/>
          </c:marker>
          <c:cat>
            <c:strRef>
              <c:f>'Total costs and revenues'!$D$35:$W$35</c:f>
              <c:strCache>
                <c:ptCount val="20"/>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strCache>
            </c:strRef>
          </c:cat>
          <c:val>
            <c:numRef>
              <c:f>'Total costs and revenues'!$D$168:$W$168</c:f>
              <c:numCache>
                <c:formatCode>_-* #,##0_-;\-* #,##0_-;_-* "-"??_-;_-@_-</c:formatCode>
                <c:ptCount val="20"/>
                <c:pt idx="0">
                  <c:v>5630791942.1081734</c:v>
                </c:pt>
                <c:pt idx="1">
                  <c:v>5630791942.1081734</c:v>
                </c:pt>
                <c:pt idx="2">
                  <c:v>5630791942.1081734</c:v>
                </c:pt>
                <c:pt idx="3">
                  <c:v>5630791942.1081734</c:v>
                </c:pt>
                <c:pt idx="4">
                  <c:v>5630791942.1081734</c:v>
                </c:pt>
                <c:pt idx="5">
                  <c:v>5630791942.1081734</c:v>
                </c:pt>
                <c:pt idx="6">
                  <c:v>5630791942.1081734</c:v>
                </c:pt>
                <c:pt idx="7">
                  <c:v>5630791942.1081734</c:v>
                </c:pt>
                <c:pt idx="8">
                  <c:v>5630791942.1081734</c:v>
                </c:pt>
                <c:pt idx="9">
                  <c:v>5630791942.1081734</c:v>
                </c:pt>
                <c:pt idx="10">
                  <c:v>5630791942.1081734</c:v>
                </c:pt>
                <c:pt idx="11">
                  <c:v>5630791942.1081734</c:v>
                </c:pt>
                <c:pt idx="12">
                  <c:v>5630791942.1081734</c:v>
                </c:pt>
                <c:pt idx="13">
                  <c:v>5630791942.1081734</c:v>
                </c:pt>
                <c:pt idx="14">
                  <c:v>5630791942.1081734</c:v>
                </c:pt>
                <c:pt idx="15">
                  <c:v>5630791942.1081734</c:v>
                </c:pt>
                <c:pt idx="16">
                  <c:v>5630791942.1081734</c:v>
                </c:pt>
                <c:pt idx="17">
                  <c:v>5630791942.1081734</c:v>
                </c:pt>
                <c:pt idx="18">
                  <c:v>5630791942.1081734</c:v>
                </c:pt>
                <c:pt idx="19">
                  <c:v>5630791942.1081734</c:v>
                </c:pt>
              </c:numCache>
            </c:numRef>
          </c:val>
          <c:smooth val="0"/>
          <c:extLst>
            <c:ext xmlns:c16="http://schemas.microsoft.com/office/drawing/2014/chart" uri="{C3380CC4-5D6E-409C-BE32-E72D297353CC}">
              <c16:uniqueId val="{00000004-45BE-461C-BAA0-42E36C2C0655}"/>
            </c:ext>
          </c:extLst>
        </c:ser>
        <c:ser>
          <c:idx val="6"/>
          <c:order val="4"/>
          <c:tx>
            <c:v>Cost (low)</c:v>
          </c:tx>
          <c:spPr>
            <a:ln w="28575" cap="rnd">
              <a:solidFill>
                <a:srgbClr val="FF8A00"/>
              </a:solidFill>
              <a:round/>
            </a:ln>
            <a:effectLst/>
          </c:spPr>
          <c:marker>
            <c:symbol val="none"/>
          </c:marker>
          <c:cat>
            <c:strRef>
              <c:f>'Total costs and revenues'!$D$35:$W$35</c:f>
              <c:strCache>
                <c:ptCount val="20"/>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strCache>
            </c:strRef>
          </c:cat>
          <c:val>
            <c:numRef>
              <c:f>'Total costs and revenues'!$D$169:$W$169</c:f>
              <c:numCache>
                <c:formatCode>_-* #,##0_-;\-* #,##0_-;_-* "-"??_-;_-@_-</c:formatCode>
                <c:ptCount val="20"/>
                <c:pt idx="0">
                  <c:v>4817226952.4928923</c:v>
                </c:pt>
                <c:pt idx="1">
                  <c:v>4817226952.4928923</c:v>
                </c:pt>
                <c:pt idx="2">
                  <c:v>4817226952.4928923</c:v>
                </c:pt>
                <c:pt idx="3">
                  <c:v>4817226952.4928923</c:v>
                </c:pt>
                <c:pt idx="4">
                  <c:v>4817226952.4928923</c:v>
                </c:pt>
                <c:pt idx="5">
                  <c:v>4817226952.4928923</c:v>
                </c:pt>
                <c:pt idx="6">
                  <c:v>4817226952.4928923</c:v>
                </c:pt>
                <c:pt idx="7">
                  <c:v>4817226952.4928923</c:v>
                </c:pt>
                <c:pt idx="8">
                  <c:v>4817226952.4928923</c:v>
                </c:pt>
                <c:pt idx="9">
                  <c:v>4817226952.4928923</c:v>
                </c:pt>
                <c:pt idx="10">
                  <c:v>4817226952.4928923</c:v>
                </c:pt>
                <c:pt idx="11">
                  <c:v>4817226952.4928923</c:v>
                </c:pt>
                <c:pt idx="12">
                  <c:v>4817226952.4928923</c:v>
                </c:pt>
                <c:pt idx="13">
                  <c:v>4817226952.4928923</c:v>
                </c:pt>
                <c:pt idx="14">
                  <c:v>4817226952.4928923</c:v>
                </c:pt>
                <c:pt idx="15">
                  <c:v>4817226952.4928923</c:v>
                </c:pt>
                <c:pt idx="16">
                  <c:v>4817226952.4928923</c:v>
                </c:pt>
                <c:pt idx="17">
                  <c:v>4817226952.4928923</c:v>
                </c:pt>
                <c:pt idx="18">
                  <c:v>4817226952.4928923</c:v>
                </c:pt>
                <c:pt idx="19">
                  <c:v>4817226952.4928923</c:v>
                </c:pt>
              </c:numCache>
            </c:numRef>
          </c:val>
          <c:smooth val="0"/>
          <c:extLst>
            <c:ext xmlns:c16="http://schemas.microsoft.com/office/drawing/2014/chart" uri="{C3380CC4-5D6E-409C-BE32-E72D297353CC}">
              <c16:uniqueId val="{00000005-45BE-461C-BAA0-42E36C2C0655}"/>
            </c:ext>
          </c:extLst>
        </c:ser>
        <c:dLbls>
          <c:showLegendKey val="0"/>
          <c:showVal val="0"/>
          <c:showCatName val="0"/>
          <c:showSerName val="0"/>
          <c:showPercent val="0"/>
          <c:showBubbleSize val="0"/>
        </c:dLbls>
        <c:marker val="1"/>
        <c:smooth val="0"/>
        <c:axId val="417191920"/>
        <c:axId val="417190936"/>
        <c:extLst/>
      </c:lineChart>
      <c:catAx>
        <c:axId val="4171919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417190936"/>
        <c:crosses val="autoZero"/>
        <c:auto val="1"/>
        <c:lblAlgn val="ctr"/>
        <c:lblOffset val="100"/>
        <c:noMultiLvlLbl val="0"/>
      </c:catAx>
      <c:valAx>
        <c:axId val="41719093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417191920"/>
        <c:crosses val="autoZero"/>
        <c:crossBetween val="between"/>
        <c:dispUnits>
          <c:builtInUnit val="billions"/>
          <c:dispUnitsLbl>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dispUnitsLbl>
        </c:dispUnits>
      </c:valAx>
      <c:spPr>
        <a:noFill/>
        <a:ln>
          <a:noFill/>
        </a:ln>
        <a:effectLst/>
      </c:spPr>
    </c:plotArea>
    <c:legend>
      <c:legendPos val="b"/>
      <c:layout>
        <c:manualLayout>
          <c:xMode val="edge"/>
          <c:yMode val="edge"/>
          <c:x val="2.0732385005215497E-2"/>
          <c:y val="0.85065367664548408"/>
          <c:w val="0.96740415947420411"/>
          <c:h val="0.13621253124202323"/>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50"/>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v>5-year indexed pricing</c:v>
          </c:tx>
          <c:spPr>
            <a:ln w="28575" cap="rnd">
              <a:solidFill>
                <a:schemeClr val="accent1"/>
              </a:solidFill>
              <a:round/>
            </a:ln>
            <a:effectLst/>
          </c:spPr>
          <c:marker>
            <c:symbol val="none"/>
          </c:marker>
          <c:dLbls>
            <c:dLbl>
              <c:idx val="9"/>
              <c:layout>
                <c:manualLayout>
                  <c:x val="-5.4923665791776127E-2"/>
                  <c:y val="-3.93172207640711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6C2-4F2B-B649-C42669778F2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'Total costs and revenues 2026'!$C$307:$V$307</c:f>
              <c:strCache>
                <c:ptCount val="20"/>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strCache>
            </c:strRef>
          </c:cat>
          <c:val>
            <c:numRef>
              <c:f>'Total costs and revenues 2026'!$C$292:$V$292</c:f>
              <c:numCache>
                <c:formatCode>_(* #,##0.00_);_(* \(#,##0.00\);_(* "-"??_);_(@_)</c:formatCode>
                <c:ptCount val="20"/>
                <c:pt idx="0">
                  <c:v>10.62247492482132</c:v>
                </c:pt>
                <c:pt idx="1">
                  <c:v>12.046093323022198</c:v>
                </c:pt>
                <c:pt idx="2">
                  <c:v>12.823115264128864</c:v>
                </c:pt>
                <c:pt idx="3">
                  <c:v>13.234721760150949</c:v>
                </c:pt>
                <c:pt idx="4">
                  <c:v>13.598997476589284</c:v>
                </c:pt>
                <c:pt idx="5">
                  <c:v>13.670880643711632</c:v>
                </c:pt>
                <c:pt idx="6">
                  <c:v>13.743634250448066</c:v>
                </c:pt>
                <c:pt idx="7">
                  <c:v>13.767515210280784</c:v>
                </c:pt>
                <c:pt idx="8">
                  <c:v>13.690902032701253</c:v>
                </c:pt>
                <c:pt idx="9">
                  <c:v>13.491162077859199</c:v>
                </c:pt>
                <c:pt idx="10">
                  <c:v>13.491162077859199</c:v>
                </c:pt>
                <c:pt idx="11">
                  <c:v>13.491162077859199</c:v>
                </c:pt>
                <c:pt idx="12">
                  <c:v>13.491162077859199</c:v>
                </c:pt>
                <c:pt idx="13">
                  <c:v>13.491162077859199</c:v>
                </c:pt>
                <c:pt idx="14">
                  <c:v>13.491162077859199</c:v>
                </c:pt>
                <c:pt idx="15">
                  <c:v>13.491162077859199</c:v>
                </c:pt>
                <c:pt idx="16">
                  <c:v>13.491162077859199</c:v>
                </c:pt>
                <c:pt idx="17">
                  <c:v>13.491162077859199</c:v>
                </c:pt>
                <c:pt idx="18">
                  <c:v>13.491162077859199</c:v>
                </c:pt>
                <c:pt idx="19">
                  <c:v>13.491162077859199</c:v>
                </c:pt>
              </c:numCache>
            </c:numRef>
          </c:val>
          <c:smooth val="0"/>
          <c:extLst>
            <c:ext xmlns:c16="http://schemas.microsoft.com/office/drawing/2014/chart" uri="{C3380CC4-5D6E-409C-BE32-E72D297353CC}">
              <c16:uniqueId val="{00000001-26C2-4F2B-B649-C42669778F28}"/>
            </c:ext>
          </c:extLst>
        </c:ser>
        <c:ser>
          <c:idx val="1"/>
          <c:order val="1"/>
          <c:tx>
            <c:v>10-year indexed pricing</c:v>
          </c:tx>
          <c:spPr>
            <a:ln w="28575" cap="rnd">
              <a:solidFill>
                <a:schemeClr val="accent2"/>
              </a:solidFill>
              <a:round/>
            </a:ln>
            <a:effectLst/>
          </c:spPr>
          <c:marker>
            <c:symbol val="none"/>
          </c:marker>
          <c:dLbls>
            <c:dLbl>
              <c:idx val="0"/>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6C2-4F2B-B649-C42669778F28}"/>
                </c:ext>
              </c:extLst>
            </c:dLbl>
            <c:dLbl>
              <c:idx val="4"/>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6C2-4F2B-B649-C42669778F28}"/>
                </c:ext>
              </c:extLst>
            </c:dLbl>
            <c:dLbl>
              <c:idx val="9"/>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6C2-4F2B-B649-C42669778F2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'Total costs and revenues 2026'!$C$307:$V$307</c:f>
              <c:strCache>
                <c:ptCount val="20"/>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strCache>
            </c:strRef>
          </c:cat>
          <c:val>
            <c:numRef>
              <c:f>'Total costs and revenues 2026'!$C$308:$V$308</c:f>
              <c:numCache>
                <c:formatCode>_(* #,##0.00_);_(* \(#,##0.00\);_(* "-"??_);_(@_)</c:formatCode>
                <c:ptCount val="20"/>
                <c:pt idx="0">
                  <c:v>10.62247492482132</c:v>
                </c:pt>
                <c:pt idx="1">
                  <c:v>12.046093323022198</c:v>
                </c:pt>
                <c:pt idx="2">
                  <c:v>12.823115264128864</c:v>
                </c:pt>
                <c:pt idx="3">
                  <c:v>13.234721760150949</c:v>
                </c:pt>
                <c:pt idx="4">
                  <c:v>13.598997476589284</c:v>
                </c:pt>
                <c:pt idx="5">
                  <c:v>13.968608411606828</c:v>
                </c:pt>
                <c:pt idx="6">
                  <c:v>14.339421363974637</c:v>
                </c:pt>
                <c:pt idx="7">
                  <c:v>14.660323522813888</c:v>
                </c:pt>
                <c:pt idx="8">
                  <c:v>14.872796891235078</c:v>
                </c:pt>
                <c:pt idx="9">
                  <c:v>14.951423355894867</c:v>
                </c:pt>
                <c:pt idx="10">
                  <c:v>14.951423355894867</c:v>
                </c:pt>
                <c:pt idx="11">
                  <c:v>14.951423355894867</c:v>
                </c:pt>
                <c:pt idx="12">
                  <c:v>14.951423355894867</c:v>
                </c:pt>
                <c:pt idx="13">
                  <c:v>14.951423355894867</c:v>
                </c:pt>
                <c:pt idx="14">
                  <c:v>14.951423355894867</c:v>
                </c:pt>
                <c:pt idx="15">
                  <c:v>14.951423355894867</c:v>
                </c:pt>
                <c:pt idx="16">
                  <c:v>14.951423355894867</c:v>
                </c:pt>
                <c:pt idx="17">
                  <c:v>14.951423355894867</c:v>
                </c:pt>
                <c:pt idx="18">
                  <c:v>14.951423355894867</c:v>
                </c:pt>
                <c:pt idx="19">
                  <c:v>14.951423355894867</c:v>
                </c:pt>
              </c:numCache>
            </c:numRef>
          </c:val>
          <c:smooth val="0"/>
          <c:extLst>
            <c:ext xmlns:c16="http://schemas.microsoft.com/office/drawing/2014/chart" uri="{C3380CC4-5D6E-409C-BE32-E72D297353CC}">
              <c16:uniqueId val="{00000005-26C2-4F2B-B649-C42669778F28}"/>
            </c:ext>
          </c:extLst>
        </c:ser>
        <c:dLbls>
          <c:showLegendKey val="0"/>
          <c:showVal val="0"/>
          <c:showCatName val="0"/>
          <c:showSerName val="0"/>
          <c:showPercent val="0"/>
          <c:showBubbleSize val="0"/>
        </c:dLbls>
        <c:smooth val="0"/>
        <c:axId val="973267112"/>
        <c:axId val="973269080"/>
      </c:lineChart>
      <c:catAx>
        <c:axId val="973267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73269080"/>
        <c:crosses val="autoZero"/>
        <c:auto val="1"/>
        <c:lblAlgn val="ctr"/>
        <c:lblOffset val="100"/>
        <c:noMultiLvlLbl val="0"/>
      </c:catAx>
      <c:valAx>
        <c:axId val="973269080"/>
        <c:scaling>
          <c:orientation val="minMax"/>
          <c:min val="10"/>
        </c:scaling>
        <c:delete val="0"/>
        <c:axPos val="l"/>
        <c:majorGridlines>
          <c:spPr>
            <a:ln w="9525" cap="flat" cmpd="sng" algn="ctr">
              <a:solidFill>
                <a:schemeClr val="tx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732671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v>Central</c:v>
          </c:tx>
          <c:spPr>
            <a:ln w="28575" cap="rnd">
              <a:solidFill>
                <a:schemeClr val="accent1"/>
              </a:solidFill>
              <a:round/>
            </a:ln>
            <a:effectLst/>
          </c:spPr>
          <c:marker>
            <c:symbol val="none"/>
          </c:marker>
          <c:dLbls>
            <c:dLbl>
              <c:idx val="0"/>
              <c:layout>
                <c:manualLayout>
                  <c:x val="-5.4923665791776044E-2"/>
                  <c:y val="-4.39468503937007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EFF-4623-BE4A-FF6BB2C00851}"/>
                </c:ext>
              </c:extLst>
            </c:dLbl>
            <c:dLbl>
              <c:idx val="4"/>
              <c:layout>
                <c:manualLayout>
                  <c:x val="-6.0593994749459826E-2"/>
                  <c:y val="-3.468759113444153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EFF-4623-BE4A-FF6BB2C00851}"/>
                </c:ext>
              </c:extLst>
            </c:dLbl>
            <c:dLbl>
              <c:idx val="9"/>
              <c:layout>
                <c:manualLayout>
                  <c:x val="-5.5027896233898851E-2"/>
                  <c:y val="-4.39468503937007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EFF-4623-BE4A-FF6BB2C0085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'Total costs and revenues 2026'!$C$249:$V$249</c:f>
              <c:strCache>
                <c:ptCount val="20"/>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strCache>
            </c:strRef>
          </c:cat>
          <c:val>
            <c:numRef>
              <c:f>'Total costs and revenues 2026'!$C$230:$V$230</c:f>
              <c:numCache>
                <c:formatCode>_(* #,##0.00_);_(* \(#,##0.00\);_(* "-"??_);_(@_)</c:formatCode>
                <c:ptCount val="20"/>
                <c:pt idx="0">
                  <c:v>19.663309127891512</c:v>
                </c:pt>
                <c:pt idx="1">
                  <c:v>22.96092126570753</c:v>
                </c:pt>
                <c:pt idx="2">
                  <c:v>19.449027112621817</c:v>
                </c:pt>
                <c:pt idx="3">
                  <c:v>17.415082858935033</c:v>
                </c:pt>
                <c:pt idx="4">
                  <c:v>18.58936656395273</c:v>
                </c:pt>
                <c:pt idx="5">
                  <c:v>15.850401372238327</c:v>
                </c:pt>
                <c:pt idx="6">
                  <c:v>18.169470465125059</c:v>
                </c:pt>
                <c:pt idx="7">
                  <c:v>18.703203859207228</c:v>
                </c:pt>
                <c:pt idx="8">
                  <c:v>18.726144063154095</c:v>
                </c:pt>
                <c:pt idx="9">
                  <c:v>18.627965492465492</c:v>
                </c:pt>
                <c:pt idx="10">
                  <c:v>18.627965492465492</c:v>
                </c:pt>
                <c:pt idx="11">
                  <c:v>18.627965492465492</c:v>
                </c:pt>
                <c:pt idx="12">
                  <c:v>18.627965492465492</c:v>
                </c:pt>
                <c:pt idx="13">
                  <c:v>18.627965492465492</c:v>
                </c:pt>
                <c:pt idx="14">
                  <c:v>18.627965492465492</c:v>
                </c:pt>
                <c:pt idx="15">
                  <c:v>18.627965492465492</c:v>
                </c:pt>
                <c:pt idx="16">
                  <c:v>18.627965492465492</c:v>
                </c:pt>
                <c:pt idx="17">
                  <c:v>18.627965492465492</c:v>
                </c:pt>
                <c:pt idx="18">
                  <c:v>18.627965492465492</c:v>
                </c:pt>
                <c:pt idx="19">
                  <c:v>18.627965492465492</c:v>
                </c:pt>
              </c:numCache>
            </c:numRef>
          </c:val>
          <c:smooth val="0"/>
          <c:extLst>
            <c:ext xmlns:c16="http://schemas.microsoft.com/office/drawing/2014/chart" uri="{C3380CC4-5D6E-409C-BE32-E72D297353CC}">
              <c16:uniqueId val="{00000003-BEFF-4623-BE4A-FF6BB2C00851}"/>
            </c:ext>
          </c:extLst>
        </c:ser>
        <c:ser>
          <c:idx val="1"/>
          <c:order val="1"/>
          <c:tx>
            <c:v>Low revenue</c:v>
          </c:tx>
          <c:spPr>
            <a:ln w="28575" cap="rnd">
              <a:solidFill>
                <a:schemeClr val="accent2"/>
              </a:solidFill>
              <a:round/>
            </a:ln>
            <a:effectLst/>
          </c:spPr>
          <c:marker>
            <c:symbol val="none"/>
          </c:marker>
          <c:dLbls>
            <c:dLbl>
              <c:idx val="0"/>
              <c:layout>
                <c:manualLayout>
                  <c:x val="-5.2145888013998262E-2"/>
                  <c:y val="-3.93172207640711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EFF-4623-BE4A-FF6BB2C00851}"/>
                </c:ext>
              </c:extLst>
            </c:dLbl>
            <c:dLbl>
              <c:idx val="4"/>
              <c:layout>
                <c:manualLayout>
                  <c:x val="-4.9461797718337884E-2"/>
                  <c:y val="-3.93172207640711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EFF-4623-BE4A-FF6BB2C00851}"/>
                </c:ext>
              </c:extLst>
            </c:dLbl>
            <c:dLbl>
              <c:idx val="9"/>
              <c:layout>
                <c:manualLayout>
                  <c:x val="-5.5027896233898851E-2"/>
                  <c:y val="-4.39468503937007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EFF-4623-BE4A-FF6BB2C0085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'Total costs and revenues 2026'!$C$249:$V$249</c:f>
              <c:strCache>
                <c:ptCount val="20"/>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strCache>
            </c:strRef>
          </c:cat>
          <c:val>
            <c:numRef>
              <c:f>'Total costs and revenues 2026'!$C$250:$V$250</c:f>
              <c:numCache>
                <c:formatCode>_(* #,##0.00_);_(* \(#,##0.00\);_(* "-"??_);_(@_)</c:formatCode>
                <c:ptCount val="20"/>
                <c:pt idx="0">
                  <c:v>15.142892026356417</c:v>
                </c:pt>
                <c:pt idx="1">
                  <c:v>17.503507294364866</c:v>
                </c:pt>
                <c:pt idx="2">
                  <c:v>16.13607118837534</c:v>
                </c:pt>
                <c:pt idx="3">
                  <c:v>15.324902309542992</c:v>
                </c:pt>
                <c:pt idx="4">
                  <c:v>16.094182020271006</c:v>
                </c:pt>
                <c:pt idx="5">
                  <c:v>14.760641007974979</c:v>
                </c:pt>
                <c:pt idx="6">
                  <c:v>15.956552357786563</c:v>
                </c:pt>
                <c:pt idx="7">
                  <c:v>16.235359534744006</c:v>
                </c:pt>
                <c:pt idx="8">
                  <c:v>16.208523047927674</c:v>
                </c:pt>
                <c:pt idx="9">
                  <c:v>16.059563785162347</c:v>
                </c:pt>
                <c:pt idx="10">
                  <c:v>16.059563785162347</c:v>
                </c:pt>
                <c:pt idx="11">
                  <c:v>16.059563785162347</c:v>
                </c:pt>
                <c:pt idx="12">
                  <c:v>16.059563785162347</c:v>
                </c:pt>
                <c:pt idx="13">
                  <c:v>16.059563785162347</c:v>
                </c:pt>
                <c:pt idx="14">
                  <c:v>16.059563785162347</c:v>
                </c:pt>
                <c:pt idx="15">
                  <c:v>16.059563785162347</c:v>
                </c:pt>
                <c:pt idx="16">
                  <c:v>16.059563785162347</c:v>
                </c:pt>
                <c:pt idx="17">
                  <c:v>16.059563785162347</c:v>
                </c:pt>
                <c:pt idx="18">
                  <c:v>16.059563785162347</c:v>
                </c:pt>
                <c:pt idx="19">
                  <c:v>16.059563785162347</c:v>
                </c:pt>
              </c:numCache>
            </c:numRef>
          </c:val>
          <c:smooth val="0"/>
          <c:extLst>
            <c:ext xmlns:c16="http://schemas.microsoft.com/office/drawing/2014/chart" uri="{C3380CC4-5D6E-409C-BE32-E72D297353CC}">
              <c16:uniqueId val="{00000007-BEFF-4623-BE4A-FF6BB2C00851}"/>
            </c:ext>
          </c:extLst>
        </c:ser>
        <c:ser>
          <c:idx val="2"/>
          <c:order val="2"/>
          <c:tx>
            <c:v>High revenue</c:v>
          </c:tx>
          <c:spPr>
            <a:ln w="28575" cap="rnd">
              <a:solidFill>
                <a:schemeClr val="accent3"/>
              </a:solidFill>
              <a:round/>
            </a:ln>
            <a:effectLst/>
          </c:spPr>
          <c:marker>
            <c:symbol val="none"/>
          </c:marker>
          <c:dLbls>
            <c:dLbl>
              <c:idx val="0"/>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EFF-4623-BE4A-FF6BB2C00851}"/>
                </c:ext>
              </c:extLst>
            </c:dLbl>
            <c:dLbl>
              <c:idx val="4"/>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EFF-4623-BE4A-FF6BB2C00851}"/>
                </c:ext>
              </c:extLst>
            </c:dLbl>
            <c:dLbl>
              <c:idx val="9"/>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EFF-4623-BE4A-FF6BB2C0085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'Total costs and revenues 2026'!$C$249:$V$249</c:f>
              <c:strCache>
                <c:ptCount val="20"/>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strCache>
            </c:strRef>
          </c:cat>
          <c:val>
            <c:numRef>
              <c:f>'Total costs and revenues 2026'!$C$270:$V$270</c:f>
              <c:numCache>
                <c:formatCode>_(* #,##0.00_);_(* \(#,##0.00\);_(* "-"??_);_(@_)</c:formatCode>
                <c:ptCount val="20"/>
                <c:pt idx="0">
                  <c:v>24.183726229426611</c:v>
                </c:pt>
                <c:pt idx="1">
                  <c:v>28.418335237050194</c:v>
                </c:pt>
                <c:pt idx="2">
                  <c:v>22.761983036868294</c:v>
                </c:pt>
                <c:pt idx="3">
                  <c:v>19.505263408327075</c:v>
                </c:pt>
                <c:pt idx="4">
                  <c:v>21.084551107634454</c:v>
                </c:pt>
                <c:pt idx="5">
                  <c:v>16.940161736501675</c:v>
                </c:pt>
                <c:pt idx="6">
                  <c:v>20.382388572463558</c:v>
                </c:pt>
                <c:pt idx="7">
                  <c:v>21.171048183670447</c:v>
                </c:pt>
                <c:pt idx="8">
                  <c:v>21.243765078380516</c:v>
                </c:pt>
                <c:pt idx="9">
                  <c:v>21.196367199768638</c:v>
                </c:pt>
                <c:pt idx="10">
                  <c:v>21.196367199768638</c:v>
                </c:pt>
                <c:pt idx="11">
                  <c:v>21.196367199768638</c:v>
                </c:pt>
                <c:pt idx="12">
                  <c:v>21.196367199768638</c:v>
                </c:pt>
                <c:pt idx="13">
                  <c:v>21.196367199768638</c:v>
                </c:pt>
                <c:pt idx="14">
                  <c:v>21.196367199768638</c:v>
                </c:pt>
                <c:pt idx="15">
                  <c:v>21.196367199768638</c:v>
                </c:pt>
                <c:pt idx="16">
                  <c:v>21.196367199768638</c:v>
                </c:pt>
                <c:pt idx="17">
                  <c:v>21.196367199768638</c:v>
                </c:pt>
                <c:pt idx="18">
                  <c:v>21.196367199768638</c:v>
                </c:pt>
                <c:pt idx="19">
                  <c:v>21.196367199768638</c:v>
                </c:pt>
              </c:numCache>
            </c:numRef>
          </c:val>
          <c:smooth val="0"/>
          <c:extLst>
            <c:ext xmlns:c16="http://schemas.microsoft.com/office/drawing/2014/chart" uri="{C3380CC4-5D6E-409C-BE32-E72D297353CC}">
              <c16:uniqueId val="{0000000B-BEFF-4623-BE4A-FF6BB2C00851}"/>
            </c:ext>
          </c:extLst>
        </c:ser>
        <c:dLbls>
          <c:showLegendKey val="0"/>
          <c:showVal val="0"/>
          <c:showCatName val="0"/>
          <c:showSerName val="0"/>
          <c:showPercent val="0"/>
          <c:showBubbleSize val="0"/>
        </c:dLbls>
        <c:smooth val="0"/>
        <c:axId val="1087980928"/>
        <c:axId val="1087979288"/>
      </c:lineChart>
      <c:catAx>
        <c:axId val="1087980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87979288"/>
        <c:crosses val="autoZero"/>
        <c:auto val="1"/>
        <c:lblAlgn val="ctr"/>
        <c:lblOffset val="100"/>
        <c:noMultiLvlLbl val="0"/>
      </c:catAx>
      <c:valAx>
        <c:axId val="1087979288"/>
        <c:scaling>
          <c:orientation val="minMax"/>
          <c:min val="12"/>
        </c:scaling>
        <c:delete val="0"/>
        <c:axPos val="l"/>
        <c:majorGridlines>
          <c:spPr>
            <a:ln w="9525" cap="flat" cmpd="sng" algn="ctr">
              <a:solidFill>
                <a:schemeClr val="tx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8798092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v>Central</c:v>
          </c:tx>
          <c:spPr>
            <a:ln w="28575" cap="rnd">
              <a:solidFill>
                <a:schemeClr val="accent1"/>
              </a:solidFill>
              <a:round/>
            </a:ln>
            <a:effectLst/>
          </c:spPr>
          <c:marker>
            <c:symbol val="none"/>
          </c:marker>
          <c:dLbls>
            <c:dLbl>
              <c:idx val="0"/>
              <c:layout>
                <c:manualLayout>
                  <c:x val="-5.5027896233898851E-2"/>
                  <c:y val="-3.468759113444153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ACA-46E9-861F-CCC9830620A4}"/>
                </c:ext>
              </c:extLst>
            </c:dLbl>
            <c:dLbl>
              <c:idx val="4"/>
              <c:layout>
                <c:manualLayout>
                  <c:x val="-5.5027896233898851E-2"/>
                  <c:y val="-4.39468503937007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ACA-46E9-861F-CCC9830620A4}"/>
                </c:ext>
              </c:extLst>
            </c:dLbl>
            <c:dLbl>
              <c:idx val="9"/>
              <c:layout>
                <c:manualLayout>
                  <c:x val="-6.0593994749459826E-2"/>
                  <c:y val="-3.00579615048119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ACA-46E9-861F-CCC9830620A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'Total costs and revenues 2026'!$C$249:$V$249</c:f>
              <c:strCache>
                <c:ptCount val="20"/>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strCache>
            </c:strRef>
          </c:cat>
          <c:val>
            <c:numRef>
              <c:f>'Total costs and revenues 2026'!$C$239:$V$239</c:f>
              <c:numCache>
                <c:formatCode>_(* #,##0.00_);_(* \(#,##0.00\);_(* "-"??_);_(@_)</c:formatCode>
                <c:ptCount val="20"/>
                <c:pt idx="0">
                  <c:v>19.663309127891512</c:v>
                </c:pt>
                <c:pt idx="1">
                  <c:v>22.96092126570753</c:v>
                </c:pt>
                <c:pt idx="2">
                  <c:v>19.449027112621817</c:v>
                </c:pt>
                <c:pt idx="3">
                  <c:v>17.415082858935033</c:v>
                </c:pt>
                <c:pt idx="4">
                  <c:v>18.58936656395273</c:v>
                </c:pt>
                <c:pt idx="5">
                  <c:v>16.148129140133523</c:v>
                </c:pt>
                <c:pt idx="6">
                  <c:v>18.765257578651632</c:v>
                </c:pt>
                <c:pt idx="7">
                  <c:v>19.59601217174033</c:v>
                </c:pt>
                <c:pt idx="8">
                  <c:v>19.908038921687918</c:v>
                </c:pt>
                <c:pt idx="9">
                  <c:v>20.088226770501159</c:v>
                </c:pt>
                <c:pt idx="10">
                  <c:v>20.088226770501159</c:v>
                </c:pt>
                <c:pt idx="11">
                  <c:v>20.088226770501159</c:v>
                </c:pt>
                <c:pt idx="12">
                  <c:v>20.088226770501159</c:v>
                </c:pt>
                <c:pt idx="13">
                  <c:v>20.088226770501159</c:v>
                </c:pt>
                <c:pt idx="14">
                  <c:v>20.088226770501159</c:v>
                </c:pt>
                <c:pt idx="15">
                  <c:v>20.088226770501159</c:v>
                </c:pt>
                <c:pt idx="16">
                  <c:v>20.088226770501159</c:v>
                </c:pt>
                <c:pt idx="17">
                  <c:v>20.088226770501159</c:v>
                </c:pt>
                <c:pt idx="18">
                  <c:v>20.088226770501159</c:v>
                </c:pt>
                <c:pt idx="19">
                  <c:v>20.088226770501159</c:v>
                </c:pt>
              </c:numCache>
            </c:numRef>
          </c:val>
          <c:smooth val="0"/>
          <c:extLst>
            <c:ext xmlns:c16="http://schemas.microsoft.com/office/drawing/2014/chart" uri="{C3380CC4-5D6E-409C-BE32-E72D297353CC}">
              <c16:uniqueId val="{00000003-BACA-46E9-861F-CCC9830620A4}"/>
            </c:ext>
          </c:extLst>
        </c:ser>
        <c:ser>
          <c:idx val="1"/>
          <c:order val="1"/>
          <c:tx>
            <c:v>Low revenue</c:v>
          </c:tx>
          <c:spPr>
            <a:ln w="28575" cap="rnd">
              <a:solidFill>
                <a:schemeClr val="accent2"/>
              </a:solidFill>
              <a:round/>
            </a:ln>
            <a:effectLst/>
          </c:spPr>
          <c:marker>
            <c:symbol val="none"/>
          </c:marker>
          <c:dLbls>
            <c:dLbl>
              <c:idx val="0"/>
              <c:layout>
                <c:manualLayout>
                  <c:x val="-5.5027896233898851E-2"/>
                  <c:y val="-3.93172207640711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ACA-46E9-861F-CCC9830620A4}"/>
                </c:ext>
              </c:extLst>
            </c:dLbl>
            <c:dLbl>
              <c:idx val="4"/>
              <c:layout>
                <c:manualLayout>
                  <c:x val="-5.5027896233898851E-2"/>
                  <c:y val="-3.93172207640711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ACA-46E9-861F-CCC9830620A4}"/>
                </c:ext>
              </c:extLst>
            </c:dLbl>
            <c:dLbl>
              <c:idx val="9"/>
              <c:layout>
                <c:manualLayout>
                  <c:x val="-6.0593994749459826E-2"/>
                  <c:y val="-3.00579615048118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ACA-46E9-861F-CCC9830620A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'Total costs and revenues 2026'!$C$249:$V$249</c:f>
              <c:strCache>
                <c:ptCount val="20"/>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strCache>
            </c:strRef>
          </c:cat>
          <c:val>
            <c:numRef>
              <c:f>'Total costs and revenues 2026'!$C$259:$V$259</c:f>
              <c:numCache>
                <c:formatCode>_(* #,##0.00_);_(* \(#,##0.00\);_(* "-"??_);_(@_)</c:formatCode>
                <c:ptCount val="20"/>
                <c:pt idx="0">
                  <c:v>15.142892026356417</c:v>
                </c:pt>
                <c:pt idx="1">
                  <c:v>17.503507294364866</c:v>
                </c:pt>
                <c:pt idx="2">
                  <c:v>16.13607118837534</c:v>
                </c:pt>
                <c:pt idx="3">
                  <c:v>15.324902309542992</c:v>
                </c:pt>
                <c:pt idx="4">
                  <c:v>16.094182020271006</c:v>
                </c:pt>
                <c:pt idx="5">
                  <c:v>15.058368775870175</c:v>
                </c:pt>
                <c:pt idx="6">
                  <c:v>16.552339471313132</c:v>
                </c:pt>
                <c:pt idx="7">
                  <c:v>17.128167847277108</c:v>
                </c:pt>
                <c:pt idx="8">
                  <c:v>17.390417906461501</c:v>
                </c:pt>
                <c:pt idx="9">
                  <c:v>17.519825063198013</c:v>
                </c:pt>
                <c:pt idx="10">
                  <c:v>17.519825063198013</c:v>
                </c:pt>
                <c:pt idx="11">
                  <c:v>17.519825063198013</c:v>
                </c:pt>
                <c:pt idx="12">
                  <c:v>17.519825063198013</c:v>
                </c:pt>
                <c:pt idx="13">
                  <c:v>17.519825063198013</c:v>
                </c:pt>
                <c:pt idx="14">
                  <c:v>17.519825063198013</c:v>
                </c:pt>
                <c:pt idx="15">
                  <c:v>17.519825063198013</c:v>
                </c:pt>
                <c:pt idx="16">
                  <c:v>17.519825063198013</c:v>
                </c:pt>
                <c:pt idx="17">
                  <c:v>17.519825063198013</c:v>
                </c:pt>
                <c:pt idx="18">
                  <c:v>17.519825063198013</c:v>
                </c:pt>
                <c:pt idx="19">
                  <c:v>17.519825063198013</c:v>
                </c:pt>
              </c:numCache>
            </c:numRef>
          </c:val>
          <c:smooth val="0"/>
          <c:extLst>
            <c:ext xmlns:c16="http://schemas.microsoft.com/office/drawing/2014/chart" uri="{C3380CC4-5D6E-409C-BE32-E72D297353CC}">
              <c16:uniqueId val="{00000007-BACA-46E9-861F-CCC9830620A4}"/>
            </c:ext>
          </c:extLst>
        </c:ser>
        <c:ser>
          <c:idx val="2"/>
          <c:order val="2"/>
          <c:tx>
            <c:v>High revenue</c:v>
          </c:tx>
          <c:spPr>
            <a:ln w="28575" cap="rnd">
              <a:solidFill>
                <a:schemeClr val="accent3"/>
              </a:solidFill>
              <a:round/>
            </a:ln>
            <a:effectLst/>
          </c:spPr>
          <c:marker>
            <c:symbol val="none"/>
          </c:marker>
          <c:dLbls>
            <c:dLbl>
              <c:idx val="0"/>
              <c:layout>
                <c:manualLayout>
                  <c:x val="-5.5027896233898851E-2"/>
                  <c:y val="-4.39468503937007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ACA-46E9-861F-CCC9830620A4}"/>
                </c:ext>
              </c:extLst>
            </c:dLbl>
            <c:dLbl>
              <c:idx val="4"/>
              <c:layout>
                <c:manualLayout>
                  <c:x val="-6.0593994749459826E-2"/>
                  <c:y val="-3.46875911344414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ACA-46E9-861F-CCC9830620A4}"/>
                </c:ext>
              </c:extLst>
            </c:dLbl>
            <c:dLbl>
              <c:idx val="9"/>
              <c:layout>
                <c:manualLayout>
                  <c:x val="-6.0593994749459826E-2"/>
                  <c:y val="-3.93172207640711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ACA-46E9-861F-CCC9830620A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'Total costs and revenues 2026'!$C$249:$V$249</c:f>
              <c:strCache>
                <c:ptCount val="20"/>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strCache>
            </c:strRef>
          </c:cat>
          <c:val>
            <c:numRef>
              <c:f>'Total costs and revenues 2026'!$C$279:$V$279</c:f>
              <c:numCache>
                <c:formatCode>_(* #,##0.00_);_(* \(#,##0.00\);_(* "-"??_);_(@_)</c:formatCode>
                <c:ptCount val="20"/>
                <c:pt idx="0">
                  <c:v>24.183726229426611</c:v>
                </c:pt>
                <c:pt idx="1">
                  <c:v>28.418335237050194</c:v>
                </c:pt>
                <c:pt idx="2">
                  <c:v>22.761983036868294</c:v>
                </c:pt>
                <c:pt idx="3">
                  <c:v>19.505263408327075</c:v>
                </c:pt>
                <c:pt idx="4">
                  <c:v>21.084551107634454</c:v>
                </c:pt>
                <c:pt idx="5">
                  <c:v>17.237889504396872</c:v>
                </c:pt>
                <c:pt idx="6">
                  <c:v>20.978175685990131</c:v>
                </c:pt>
                <c:pt idx="7">
                  <c:v>22.063856496203552</c:v>
                </c:pt>
                <c:pt idx="8">
                  <c:v>22.425659936914343</c:v>
                </c:pt>
                <c:pt idx="9">
                  <c:v>22.656628477804304</c:v>
                </c:pt>
                <c:pt idx="10">
                  <c:v>22.656628477804304</c:v>
                </c:pt>
                <c:pt idx="11">
                  <c:v>22.656628477804304</c:v>
                </c:pt>
                <c:pt idx="12">
                  <c:v>22.656628477804304</c:v>
                </c:pt>
                <c:pt idx="13">
                  <c:v>22.656628477804304</c:v>
                </c:pt>
                <c:pt idx="14">
                  <c:v>22.656628477804304</c:v>
                </c:pt>
                <c:pt idx="15">
                  <c:v>22.656628477804304</c:v>
                </c:pt>
                <c:pt idx="16">
                  <c:v>22.656628477804304</c:v>
                </c:pt>
                <c:pt idx="17">
                  <c:v>22.656628477804304</c:v>
                </c:pt>
                <c:pt idx="18">
                  <c:v>22.656628477804304</c:v>
                </c:pt>
                <c:pt idx="19">
                  <c:v>22.656628477804304</c:v>
                </c:pt>
              </c:numCache>
            </c:numRef>
          </c:val>
          <c:smooth val="0"/>
          <c:extLst>
            <c:ext xmlns:c16="http://schemas.microsoft.com/office/drawing/2014/chart" uri="{C3380CC4-5D6E-409C-BE32-E72D297353CC}">
              <c16:uniqueId val="{0000000B-BACA-46E9-861F-CCC9830620A4}"/>
            </c:ext>
          </c:extLst>
        </c:ser>
        <c:dLbls>
          <c:showLegendKey val="0"/>
          <c:showVal val="0"/>
          <c:showCatName val="0"/>
          <c:showSerName val="0"/>
          <c:showPercent val="0"/>
          <c:showBubbleSize val="0"/>
        </c:dLbls>
        <c:smooth val="0"/>
        <c:axId val="1154438192"/>
        <c:axId val="1154440160"/>
      </c:lineChart>
      <c:catAx>
        <c:axId val="11544381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54440160"/>
        <c:crosses val="autoZero"/>
        <c:auto val="1"/>
        <c:lblAlgn val="ctr"/>
        <c:lblOffset val="100"/>
        <c:noMultiLvlLbl val="0"/>
      </c:catAx>
      <c:valAx>
        <c:axId val="1154440160"/>
        <c:scaling>
          <c:orientation val="minMax"/>
          <c:min val="12"/>
        </c:scaling>
        <c:delete val="0"/>
        <c:axPos val="l"/>
        <c:majorGridlines>
          <c:spPr>
            <a:ln w="9525" cap="flat" cmpd="sng" algn="ctr">
              <a:solidFill>
                <a:schemeClr val="tx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544381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870945377110874E-2"/>
          <c:y val="4.2931371414742008E-2"/>
          <c:w val="0.892573664141039"/>
          <c:h val="0.61526266939246799"/>
        </c:manualLayout>
      </c:layout>
      <c:areaChart>
        <c:grouping val="standard"/>
        <c:varyColors val="0"/>
        <c:ser>
          <c:idx val="0"/>
          <c:order val="0"/>
          <c:tx>
            <c:v>5-yr recovery</c:v>
          </c:tx>
          <c:spPr>
            <a:solidFill>
              <a:schemeClr val="accent1"/>
            </a:solidFill>
            <a:ln w="28575">
              <a:solidFill>
                <a:schemeClr val="accent1"/>
              </a:solidFill>
            </a:ln>
            <a:effectLst/>
          </c:spPr>
          <c:cat>
            <c:strRef>
              <c:f>'Total costs and revenues 2026'!$C$326:$V$326</c:f>
              <c:strCache>
                <c:ptCount val="20"/>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strCache>
            </c:strRef>
          </c:cat>
          <c:val>
            <c:numRef>
              <c:f>'Total costs and revenues 2026'!$C$331:$G$331</c:f>
              <c:numCache>
                <c:formatCode>_-* #,##0_-;\-* #,##0_-;_-* "-"??_-;_-@_-</c:formatCode>
                <c:ptCount val="5"/>
                <c:pt idx="0">
                  <c:v>474911278.39653182</c:v>
                </c:pt>
                <c:pt idx="1">
                  <c:v>949321663.32893538</c:v>
                </c:pt>
                <c:pt idx="2">
                  <c:v>1406915205.6873162</c:v>
                </c:pt>
                <c:pt idx="3">
                  <c:v>1833522898.0626454</c:v>
                </c:pt>
                <c:pt idx="4">
                  <c:v>2232648109.8089275</c:v>
                </c:pt>
              </c:numCache>
            </c:numRef>
          </c:val>
          <c:extLst>
            <c:ext xmlns:c16="http://schemas.microsoft.com/office/drawing/2014/chart" uri="{C3380CC4-5D6E-409C-BE32-E72D297353CC}">
              <c16:uniqueId val="{00000000-3F19-41C3-A13F-78609BB318B2}"/>
            </c:ext>
          </c:extLst>
        </c:ser>
        <c:dLbls>
          <c:showLegendKey val="0"/>
          <c:showVal val="0"/>
          <c:showCatName val="0"/>
          <c:showSerName val="0"/>
          <c:showPercent val="0"/>
          <c:showBubbleSize val="0"/>
        </c:dLbls>
        <c:axId val="797245376"/>
        <c:axId val="797244392"/>
      </c:areaChart>
      <c:lineChart>
        <c:grouping val="standard"/>
        <c:varyColors val="0"/>
        <c:ser>
          <c:idx val="2"/>
          <c:order val="2"/>
          <c:tx>
            <c:v>Rev (low) 5-yr index</c:v>
          </c:tx>
          <c:spPr>
            <a:ln w="28575" cap="rnd">
              <a:solidFill>
                <a:schemeClr val="accent5"/>
              </a:solidFill>
              <a:round/>
            </a:ln>
            <a:effectLst/>
          </c:spPr>
          <c:marker>
            <c:symbol val="none"/>
          </c:marker>
          <c:val>
            <c:numRef>
              <c:f>'Total costs and revenues 2026'!$C$333:$V$333</c:f>
              <c:numCache>
                <c:formatCode>_-* #,##0_-;\-* #,##0_-;_-* "-"??_-;_-@_-</c:formatCode>
                <c:ptCount val="20"/>
                <c:pt idx="0">
                  <c:v>471837593.66584039</c:v>
                </c:pt>
                <c:pt idx="1">
                  <c:v>938535832.5258801</c:v>
                </c:pt>
                <c:pt idx="2">
                  <c:v>1387996308.1909068</c:v>
                </c:pt>
                <c:pt idx="3">
                  <c:v>1807300273.3132727</c:v>
                </c:pt>
                <c:pt idx="4">
                  <c:v>2195323441.0294609</c:v>
                </c:pt>
                <c:pt idx="5">
                  <c:v>2543594781.5195289</c:v>
                </c:pt>
                <c:pt idx="6">
                  <c:v>2873537014.7214365</c:v>
                </c:pt>
                <c:pt idx="7">
                  <c:v>3177714548.8757868</c:v>
                </c:pt>
                <c:pt idx="8">
                  <c:v>3454778119.3587031</c:v>
                </c:pt>
                <c:pt idx="9">
                  <c:v>3701750192.8713765</c:v>
                </c:pt>
                <c:pt idx="10">
                  <c:v>3910759220.2564893</c:v>
                </c:pt>
                <c:pt idx="11">
                  <c:v>4084188018.4925485</c:v>
                </c:pt>
                <c:pt idx="12">
                  <c:v>4229577712.5856028</c:v>
                </c:pt>
                <c:pt idx="13">
                  <c:v>4368411726.3455515</c:v>
                </c:pt>
                <c:pt idx="14">
                  <c:v>4501388143.4320135</c:v>
                </c:pt>
                <c:pt idx="15">
                  <c:v>4626828997.2118101</c:v>
                </c:pt>
                <c:pt idx="16">
                  <c:v>4743195617.7934179</c:v>
                </c:pt>
                <c:pt idx="17">
                  <c:v>4851867033.1158056</c:v>
                </c:pt>
                <c:pt idx="18">
                  <c:v>4952621710.9053812</c:v>
                </c:pt>
                <c:pt idx="19">
                  <c:v>5046259887.2897453</c:v>
                </c:pt>
              </c:numCache>
            </c:numRef>
          </c:val>
          <c:smooth val="0"/>
          <c:extLst>
            <c:ext xmlns:c16="http://schemas.microsoft.com/office/drawing/2014/chart" uri="{C3380CC4-5D6E-409C-BE32-E72D297353CC}">
              <c16:uniqueId val="{00000001-3F19-41C3-A13F-78609BB318B2}"/>
            </c:ext>
          </c:extLst>
        </c:ser>
        <c:ser>
          <c:idx val="1"/>
          <c:order val="1"/>
          <c:tx>
            <c:v>Rev (high) 5-yr index</c:v>
          </c:tx>
          <c:spPr>
            <a:ln w="28575" cap="rnd">
              <a:solidFill>
                <a:schemeClr val="accent5"/>
              </a:solidFill>
              <a:round/>
            </a:ln>
            <a:effectLst/>
          </c:spPr>
          <c:marker>
            <c:symbol val="none"/>
          </c:marker>
          <c:val>
            <c:numRef>
              <c:f>'Total costs and revenues 2026'!$C$332:$V$332</c:f>
              <c:numCache>
                <c:formatCode>_-* #,##0_-;\-* #,##0_-;_-* "-"??_-;_-@_-</c:formatCode>
                <c:ptCount val="20"/>
                <c:pt idx="0">
                  <c:v>477984963.12722319</c:v>
                </c:pt>
                <c:pt idx="1">
                  <c:v>960107494.13199043</c:v>
                </c:pt>
                <c:pt idx="2">
                  <c:v>1425834103.1837256</c:v>
                </c:pt>
                <c:pt idx="3">
                  <c:v>1859745522.8120179</c:v>
                </c:pt>
                <c:pt idx="4">
                  <c:v>2269972778.5883937</c:v>
                </c:pt>
                <c:pt idx="5">
                  <c:v>2630062063.4672217</c:v>
                </c:pt>
                <c:pt idx="6">
                  <c:v>2988608869.0424662</c:v>
                </c:pt>
                <c:pt idx="7">
                  <c:v>3328944256.8516889</c:v>
                </c:pt>
                <c:pt idx="8">
                  <c:v>3647067504.7679324</c:v>
                </c:pt>
                <c:pt idx="9">
                  <c:v>3939099308.0129333</c:v>
                </c:pt>
                <c:pt idx="10">
                  <c:v>4193935829.9546499</c:v>
                </c:pt>
                <c:pt idx="11">
                  <c:v>4413001317.5446301</c:v>
                </c:pt>
                <c:pt idx="12">
                  <c:v>4603178252.9780064</c:v>
                </c:pt>
                <c:pt idx="13">
                  <c:v>4785302113.8829536</c:v>
                </c:pt>
                <c:pt idx="14">
                  <c:v>4959860101.2201023</c:v>
                </c:pt>
                <c:pt idx="15">
                  <c:v>5124750604.2276278</c:v>
                </c:pt>
                <c:pt idx="16">
                  <c:v>5277977088.9650078</c:v>
                </c:pt>
                <c:pt idx="17">
                  <c:v>5421076580.1129293</c:v>
                </c:pt>
                <c:pt idx="18">
                  <c:v>5553827610.9002123</c:v>
                </c:pt>
                <c:pt idx="19">
                  <c:v>5677202174.8289137</c:v>
                </c:pt>
              </c:numCache>
            </c:numRef>
          </c:val>
          <c:smooth val="0"/>
          <c:extLst>
            <c:ext xmlns:c16="http://schemas.microsoft.com/office/drawing/2014/chart" uri="{C3380CC4-5D6E-409C-BE32-E72D297353CC}">
              <c16:uniqueId val="{00000002-3F19-41C3-A13F-78609BB318B2}"/>
            </c:ext>
          </c:extLst>
        </c:ser>
        <c:ser>
          <c:idx val="4"/>
          <c:order val="3"/>
          <c:tx>
            <c:v>Cost (central)</c:v>
          </c:tx>
          <c:spPr>
            <a:ln w="28575" cap="rnd">
              <a:solidFill>
                <a:schemeClr val="accent2"/>
              </a:solidFill>
              <a:prstDash val="sysDot"/>
              <a:round/>
            </a:ln>
            <a:effectLst/>
          </c:spPr>
          <c:marker>
            <c:symbol val="none"/>
          </c:marker>
          <c:val>
            <c:numRef>
              <c:f>'Total costs and revenues 2026'!$C$335:$V$335</c:f>
              <c:numCache>
                <c:formatCode>_-* #,##0_-;\-* #,##0_-;_-* "-"??_-;_-@_-</c:formatCode>
                <c:ptCount val="20"/>
                <c:pt idx="0">
                  <c:v>5440924138.0424728</c:v>
                </c:pt>
                <c:pt idx="1">
                  <c:v>5440924138.0424728</c:v>
                </c:pt>
                <c:pt idx="2">
                  <c:v>5440924138.0424728</c:v>
                </c:pt>
                <c:pt idx="3">
                  <c:v>5440924138.0424728</c:v>
                </c:pt>
                <c:pt idx="4">
                  <c:v>5440924138.0424728</c:v>
                </c:pt>
                <c:pt idx="5">
                  <c:v>5440924138.0424728</c:v>
                </c:pt>
                <c:pt idx="6">
                  <c:v>5440924138.0424728</c:v>
                </c:pt>
                <c:pt idx="7">
                  <c:v>5440924138.0424728</c:v>
                </c:pt>
                <c:pt idx="8">
                  <c:v>5440924138.0424728</c:v>
                </c:pt>
                <c:pt idx="9">
                  <c:v>5440924138.0424728</c:v>
                </c:pt>
                <c:pt idx="10">
                  <c:v>5440924138.0424728</c:v>
                </c:pt>
                <c:pt idx="11">
                  <c:v>5440924138.0424728</c:v>
                </c:pt>
                <c:pt idx="12">
                  <c:v>5440924138.0424728</c:v>
                </c:pt>
                <c:pt idx="13">
                  <c:v>5440924138.0424728</c:v>
                </c:pt>
                <c:pt idx="14">
                  <c:v>5440924138.0424728</c:v>
                </c:pt>
                <c:pt idx="15">
                  <c:v>5440924138.0424728</c:v>
                </c:pt>
                <c:pt idx="16">
                  <c:v>5440924138.0424728</c:v>
                </c:pt>
                <c:pt idx="17">
                  <c:v>5440924138.0424728</c:v>
                </c:pt>
                <c:pt idx="18">
                  <c:v>5440924138.0424728</c:v>
                </c:pt>
                <c:pt idx="19">
                  <c:v>5440924138.0424728</c:v>
                </c:pt>
              </c:numCache>
            </c:numRef>
          </c:val>
          <c:smooth val="0"/>
          <c:extLst>
            <c:ext xmlns:c16="http://schemas.microsoft.com/office/drawing/2014/chart" uri="{C3380CC4-5D6E-409C-BE32-E72D297353CC}">
              <c16:uniqueId val="{00000003-3F19-41C3-A13F-78609BB318B2}"/>
            </c:ext>
          </c:extLst>
        </c:ser>
        <c:ser>
          <c:idx val="5"/>
          <c:order val="4"/>
          <c:tx>
            <c:v>Cost (high)</c:v>
          </c:tx>
          <c:spPr>
            <a:ln w="28575" cap="rnd">
              <a:solidFill>
                <a:schemeClr val="accent2"/>
              </a:solidFill>
              <a:round/>
            </a:ln>
            <a:effectLst/>
          </c:spPr>
          <c:marker>
            <c:symbol val="none"/>
          </c:marker>
          <c:val>
            <c:numRef>
              <c:f>'Total costs and revenues 2026'!$C$336:$V$336</c:f>
              <c:numCache>
                <c:formatCode>_-* #,##0_-;\-* #,##0_-;_-* "-"??_-;_-@_-</c:formatCode>
                <c:ptCount val="20"/>
                <c:pt idx="0">
                  <c:v>5918876880.0053005</c:v>
                </c:pt>
                <c:pt idx="1">
                  <c:v>5918876880.0053005</c:v>
                </c:pt>
                <c:pt idx="2">
                  <c:v>5918876880.0053005</c:v>
                </c:pt>
                <c:pt idx="3">
                  <c:v>5918876880.0053005</c:v>
                </c:pt>
                <c:pt idx="4">
                  <c:v>5918876880.0053005</c:v>
                </c:pt>
                <c:pt idx="5">
                  <c:v>5918876880.0053005</c:v>
                </c:pt>
                <c:pt idx="6">
                  <c:v>5918876880.0053005</c:v>
                </c:pt>
                <c:pt idx="7">
                  <c:v>5918876880.0053005</c:v>
                </c:pt>
                <c:pt idx="8">
                  <c:v>5918876880.0053005</c:v>
                </c:pt>
                <c:pt idx="9">
                  <c:v>5918876880.0053005</c:v>
                </c:pt>
                <c:pt idx="10">
                  <c:v>5918876880.0053005</c:v>
                </c:pt>
                <c:pt idx="11">
                  <c:v>5918876880.0053005</c:v>
                </c:pt>
                <c:pt idx="12">
                  <c:v>5918876880.0053005</c:v>
                </c:pt>
                <c:pt idx="13">
                  <c:v>5918876880.0053005</c:v>
                </c:pt>
                <c:pt idx="14">
                  <c:v>5918876880.0053005</c:v>
                </c:pt>
                <c:pt idx="15">
                  <c:v>5918876880.0053005</c:v>
                </c:pt>
                <c:pt idx="16">
                  <c:v>5918876880.0053005</c:v>
                </c:pt>
                <c:pt idx="17">
                  <c:v>5918876880.0053005</c:v>
                </c:pt>
                <c:pt idx="18">
                  <c:v>5918876880.0053005</c:v>
                </c:pt>
                <c:pt idx="19">
                  <c:v>5918876880.0053005</c:v>
                </c:pt>
              </c:numCache>
            </c:numRef>
          </c:val>
          <c:smooth val="0"/>
          <c:extLst>
            <c:ext xmlns:c16="http://schemas.microsoft.com/office/drawing/2014/chart" uri="{C3380CC4-5D6E-409C-BE32-E72D297353CC}">
              <c16:uniqueId val="{00000004-3F19-41C3-A13F-78609BB318B2}"/>
            </c:ext>
          </c:extLst>
        </c:ser>
        <c:ser>
          <c:idx val="6"/>
          <c:order val="5"/>
          <c:tx>
            <c:v>Cost (low)</c:v>
          </c:tx>
          <c:spPr>
            <a:ln w="28575" cap="rnd">
              <a:solidFill>
                <a:schemeClr val="accent2"/>
              </a:solidFill>
              <a:round/>
            </a:ln>
            <a:effectLst/>
          </c:spPr>
          <c:marker>
            <c:symbol val="none"/>
          </c:marker>
          <c:val>
            <c:numRef>
              <c:f>'Total costs and revenues 2026'!$C$337:$V$337</c:f>
              <c:numCache>
                <c:formatCode>_-* #,##0_-;\-* #,##0_-;_-* "-"??_-;_-@_-</c:formatCode>
                <c:ptCount val="20"/>
                <c:pt idx="0">
                  <c:v>5177719250.7337093</c:v>
                </c:pt>
                <c:pt idx="1">
                  <c:v>5177719250.7337093</c:v>
                </c:pt>
                <c:pt idx="2">
                  <c:v>5177719250.7337093</c:v>
                </c:pt>
                <c:pt idx="3">
                  <c:v>5177719250.7337093</c:v>
                </c:pt>
                <c:pt idx="4">
                  <c:v>5177719250.7337093</c:v>
                </c:pt>
                <c:pt idx="5">
                  <c:v>5177719250.7337093</c:v>
                </c:pt>
                <c:pt idx="6">
                  <c:v>5177719250.7337093</c:v>
                </c:pt>
                <c:pt idx="7">
                  <c:v>5177719250.7337093</c:v>
                </c:pt>
                <c:pt idx="8">
                  <c:v>5177719250.7337093</c:v>
                </c:pt>
                <c:pt idx="9">
                  <c:v>5177719250.7337093</c:v>
                </c:pt>
                <c:pt idx="10">
                  <c:v>5177719250.7337093</c:v>
                </c:pt>
                <c:pt idx="11">
                  <c:v>5177719250.7337093</c:v>
                </c:pt>
                <c:pt idx="12">
                  <c:v>5177719250.7337093</c:v>
                </c:pt>
                <c:pt idx="13">
                  <c:v>5177719250.7337093</c:v>
                </c:pt>
                <c:pt idx="14">
                  <c:v>5177719250.7337093</c:v>
                </c:pt>
                <c:pt idx="15">
                  <c:v>5177719250.7337093</c:v>
                </c:pt>
                <c:pt idx="16">
                  <c:v>5177719250.7337093</c:v>
                </c:pt>
                <c:pt idx="17">
                  <c:v>5177719250.7337093</c:v>
                </c:pt>
                <c:pt idx="18">
                  <c:v>5177719250.7337093</c:v>
                </c:pt>
                <c:pt idx="19">
                  <c:v>5177719250.7337093</c:v>
                </c:pt>
              </c:numCache>
            </c:numRef>
          </c:val>
          <c:smooth val="0"/>
          <c:extLst>
            <c:ext xmlns:c16="http://schemas.microsoft.com/office/drawing/2014/chart" uri="{C3380CC4-5D6E-409C-BE32-E72D297353CC}">
              <c16:uniqueId val="{00000005-3F19-41C3-A13F-78609BB318B2}"/>
            </c:ext>
          </c:extLst>
        </c:ser>
        <c:dLbls>
          <c:showLegendKey val="0"/>
          <c:showVal val="0"/>
          <c:showCatName val="0"/>
          <c:showSerName val="0"/>
          <c:showPercent val="0"/>
          <c:showBubbleSize val="0"/>
        </c:dLbls>
        <c:marker val="1"/>
        <c:smooth val="0"/>
        <c:axId val="797245376"/>
        <c:axId val="797244392"/>
        <c:extLst/>
      </c:lineChart>
      <c:dateAx>
        <c:axId val="797245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797244392"/>
        <c:crosses val="autoZero"/>
        <c:auto val="0"/>
        <c:lblOffset val="100"/>
        <c:baseTimeUnit val="days"/>
      </c:dateAx>
      <c:valAx>
        <c:axId val="79724439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797245376"/>
        <c:crosses val="autoZero"/>
        <c:crossBetween val="between"/>
        <c:dispUnits>
          <c:builtInUnit val="billions"/>
          <c:dispUnitsLbl>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dispUnitsLbl>
        </c:dispUnits>
      </c:valAx>
      <c:spPr>
        <a:noFill/>
        <a:ln>
          <a:noFill/>
        </a:ln>
        <a:effectLst/>
      </c:spPr>
    </c:plotArea>
    <c:legend>
      <c:legendPos val="b"/>
      <c:layout>
        <c:manualLayout>
          <c:xMode val="edge"/>
          <c:yMode val="edge"/>
          <c:x val="9.0945019799811178E-2"/>
          <c:y val="0.84055616842206149"/>
          <c:w val="0.84953696825632641"/>
          <c:h val="0.1594439370284862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50"/>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090213581210852E-2"/>
          <c:y val="5.3693947395049658E-2"/>
          <c:w val="0.88370447604777991"/>
          <c:h val="0.6120163472819935"/>
        </c:manualLayout>
      </c:layout>
      <c:areaChart>
        <c:grouping val="standard"/>
        <c:varyColors val="0"/>
        <c:ser>
          <c:idx val="0"/>
          <c:order val="0"/>
          <c:tx>
            <c:v>5-yr recovery</c:v>
          </c:tx>
          <c:spPr>
            <a:solidFill>
              <a:schemeClr val="accent1"/>
            </a:solidFill>
            <a:ln w="28575">
              <a:solidFill>
                <a:schemeClr val="accent1"/>
              </a:solidFill>
            </a:ln>
            <a:effectLst/>
          </c:spPr>
          <c:cat>
            <c:strRef>
              <c:f>'Total costs and revenues 2026'!$C$34:$V$34</c:f>
              <c:strCache>
                <c:ptCount val="20"/>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strCache>
            </c:strRef>
          </c:cat>
          <c:val>
            <c:numRef>
              <c:f>'Total costs and revenues 2026'!$C$347:$G$347</c:f>
              <c:numCache>
                <c:formatCode>_-* #,##0_-;\-* #,##0_-;_-* "-"??_-;_-@_-</c:formatCode>
                <c:ptCount val="5"/>
                <c:pt idx="0">
                  <c:v>474911278.39653182</c:v>
                </c:pt>
                <c:pt idx="1">
                  <c:v>949321663.32893538</c:v>
                </c:pt>
                <c:pt idx="2">
                  <c:v>1406915205.6873162</c:v>
                </c:pt>
                <c:pt idx="3">
                  <c:v>1833522898.0626454</c:v>
                </c:pt>
                <c:pt idx="4">
                  <c:v>2232648109.8089275</c:v>
                </c:pt>
              </c:numCache>
            </c:numRef>
          </c:val>
          <c:extLst>
            <c:ext xmlns:c16="http://schemas.microsoft.com/office/drawing/2014/chart" uri="{C3380CC4-5D6E-409C-BE32-E72D297353CC}">
              <c16:uniqueId val="{00000000-1DC9-4035-AB81-AF348F9B9F65}"/>
            </c:ext>
          </c:extLst>
        </c:ser>
        <c:dLbls>
          <c:showLegendKey val="0"/>
          <c:showVal val="0"/>
          <c:showCatName val="0"/>
          <c:showSerName val="0"/>
          <c:showPercent val="0"/>
          <c:showBubbleSize val="0"/>
        </c:dLbls>
        <c:axId val="417191920"/>
        <c:axId val="417190936"/>
      </c:areaChart>
      <c:lineChart>
        <c:grouping val="standard"/>
        <c:varyColors val="0"/>
        <c:ser>
          <c:idx val="2"/>
          <c:order val="2"/>
          <c:tx>
            <c:v>Rev (low) 10-yr index</c:v>
          </c:tx>
          <c:spPr>
            <a:ln w="28575" cap="rnd">
              <a:solidFill>
                <a:schemeClr val="accent5"/>
              </a:solidFill>
              <a:round/>
            </a:ln>
            <a:effectLst/>
          </c:spPr>
          <c:marker>
            <c:symbol val="none"/>
          </c:marker>
          <c:val>
            <c:numRef>
              <c:f>'Total costs and revenues 2026'!$C$349:$V$349</c:f>
              <c:numCache>
                <c:formatCode>_-* #,##0_-;\-* #,##0_-;_-* "-"??_-;_-@_-</c:formatCode>
                <c:ptCount val="20"/>
                <c:pt idx="0">
                  <c:v>471837593.66584039</c:v>
                </c:pt>
                <c:pt idx="1">
                  <c:v>938535832.5258801</c:v>
                </c:pt>
                <c:pt idx="2">
                  <c:v>1387996308.1909068</c:v>
                </c:pt>
                <c:pt idx="3">
                  <c:v>1807300273.3132727</c:v>
                </c:pt>
                <c:pt idx="4">
                  <c:v>2195323441.0294609</c:v>
                </c:pt>
                <c:pt idx="5">
                  <c:v>2550838055.8203497</c:v>
                </c:pt>
                <c:pt idx="6">
                  <c:v>2893971152.1789346</c:v>
                </c:pt>
                <c:pt idx="7">
                  <c:v>3215992807.988019</c:v>
                </c:pt>
                <c:pt idx="8">
                  <c:v>3514210713.0515232</c:v>
                </c:pt>
                <c:pt idx="9">
                  <c:v>3784325873.7352743</c:v>
                </c:pt>
                <c:pt idx="10">
                  <c:v>4012684916.2380948</c:v>
                </c:pt>
                <c:pt idx="11">
                  <c:v>4201768830.8657999</c:v>
                </c:pt>
                <c:pt idx="12">
                  <c:v>4359973841.4240961</c:v>
                </c:pt>
                <c:pt idx="13">
                  <c:v>4511114046.8787041</c:v>
                </c:pt>
                <c:pt idx="14">
                  <c:v>4655911036.4138498</c:v>
                </c:pt>
                <c:pt idx="15">
                  <c:v>4792566412.25138</c:v>
                </c:pt>
                <c:pt idx="16">
                  <c:v>4919411345.5103388</c:v>
                </c:pt>
                <c:pt idx="17">
                  <c:v>5037869778.5454054</c:v>
                </c:pt>
                <c:pt idx="18">
                  <c:v>5147720197.7036419</c:v>
                </c:pt>
                <c:pt idx="19">
                  <c:v>5249811665.3228207</c:v>
                </c:pt>
              </c:numCache>
            </c:numRef>
          </c:val>
          <c:smooth val="0"/>
          <c:extLst>
            <c:ext xmlns:c16="http://schemas.microsoft.com/office/drawing/2014/chart" uri="{C3380CC4-5D6E-409C-BE32-E72D297353CC}">
              <c16:uniqueId val="{00000001-1DC9-4035-AB81-AF348F9B9F65}"/>
            </c:ext>
          </c:extLst>
        </c:ser>
        <c:ser>
          <c:idx val="1"/>
          <c:order val="1"/>
          <c:tx>
            <c:v>Rev (high) 10-yr index</c:v>
          </c:tx>
          <c:spPr>
            <a:ln w="28575" cap="rnd">
              <a:solidFill>
                <a:schemeClr val="accent5"/>
              </a:solidFill>
              <a:round/>
            </a:ln>
            <a:effectLst/>
          </c:spPr>
          <c:marker>
            <c:symbol val="none"/>
          </c:marker>
          <c:val>
            <c:numRef>
              <c:f>'Total costs and revenues 2026'!$C$348:$V$348</c:f>
              <c:numCache>
                <c:formatCode>_-* #,##0_-;\-* #,##0_-;_-* "-"??_-;_-@_-</c:formatCode>
                <c:ptCount val="20"/>
                <c:pt idx="0">
                  <c:v>477984963.12722319</c:v>
                </c:pt>
                <c:pt idx="1">
                  <c:v>960107494.13199043</c:v>
                </c:pt>
                <c:pt idx="2">
                  <c:v>1425834103.1837256</c:v>
                </c:pt>
                <c:pt idx="3">
                  <c:v>1859745522.8120179</c:v>
                </c:pt>
                <c:pt idx="4">
                  <c:v>2269972778.5883937</c:v>
                </c:pt>
                <c:pt idx="5">
                  <c:v>2637305337.768043</c:v>
                </c:pt>
                <c:pt idx="6">
                  <c:v>3009043006.4999647</c:v>
                </c:pt>
                <c:pt idx="7">
                  <c:v>3367222515.9639215</c:v>
                </c:pt>
                <c:pt idx="8">
                  <c:v>3706500098.4607525</c:v>
                </c:pt>
                <c:pt idx="9">
                  <c:v>4021674988.8768311</c:v>
                </c:pt>
                <c:pt idx="10">
                  <c:v>4295861525.9362555</c:v>
                </c:pt>
                <c:pt idx="11">
                  <c:v>4530582129.917882</c:v>
                </c:pt>
                <c:pt idx="12">
                  <c:v>4733574381.8165007</c:v>
                </c:pt>
                <c:pt idx="13">
                  <c:v>4928004434.4161081</c:v>
                </c:pt>
                <c:pt idx="14">
                  <c:v>5114382994.2019396</c:v>
                </c:pt>
                <c:pt idx="15">
                  <c:v>5290488019.2671986</c:v>
                </c:pt>
                <c:pt idx="16">
                  <c:v>5454192816.6819286</c:v>
                </c:pt>
                <c:pt idx="17">
                  <c:v>5607079325.5425291</c:v>
                </c:pt>
                <c:pt idx="18">
                  <c:v>5748926097.698473</c:v>
                </c:pt>
                <c:pt idx="19">
                  <c:v>5880753952.861989</c:v>
                </c:pt>
              </c:numCache>
            </c:numRef>
          </c:val>
          <c:smooth val="0"/>
          <c:extLst>
            <c:ext xmlns:c16="http://schemas.microsoft.com/office/drawing/2014/chart" uri="{C3380CC4-5D6E-409C-BE32-E72D297353CC}">
              <c16:uniqueId val="{00000002-1DC9-4035-AB81-AF348F9B9F65}"/>
            </c:ext>
          </c:extLst>
        </c:ser>
        <c:ser>
          <c:idx val="4"/>
          <c:order val="3"/>
          <c:tx>
            <c:v>Cost (central)</c:v>
          </c:tx>
          <c:spPr>
            <a:ln w="28575" cap="rnd">
              <a:solidFill>
                <a:schemeClr val="accent2"/>
              </a:solidFill>
              <a:prstDash val="sysDot"/>
              <a:round/>
            </a:ln>
            <a:effectLst/>
          </c:spPr>
          <c:marker>
            <c:symbol val="none"/>
          </c:marker>
          <c:val>
            <c:numRef>
              <c:f>'Total costs and revenues 2026'!$C$351:$V$351</c:f>
              <c:numCache>
                <c:formatCode>_-* #,##0_-;\-* #,##0_-;_-* "-"??_-;_-@_-</c:formatCode>
                <c:ptCount val="20"/>
                <c:pt idx="0">
                  <c:v>5440924138.0424728</c:v>
                </c:pt>
                <c:pt idx="1">
                  <c:v>5440924138.0424728</c:v>
                </c:pt>
                <c:pt idx="2">
                  <c:v>5440924138.0424728</c:v>
                </c:pt>
                <c:pt idx="3">
                  <c:v>5440924138.0424728</c:v>
                </c:pt>
                <c:pt idx="4">
                  <c:v>5440924138.0424728</c:v>
                </c:pt>
                <c:pt idx="5">
                  <c:v>5440924138.0424728</c:v>
                </c:pt>
                <c:pt idx="6">
                  <c:v>5440924138.0424728</c:v>
                </c:pt>
                <c:pt idx="7">
                  <c:v>5440924138.0424728</c:v>
                </c:pt>
                <c:pt idx="8">
                  <c:v>5440924138.0424728</c:v>
                </c:pt>
                <c:pt idx="9">
                  <c:v>5440924138.0424728</c:v>
                </c:pt>
                <c:pt idx="10">
                  <c:v>5440924138.0424728</c:v>
                </c:pt>
                <c:pt idx="11">
                  <c:v>5440924138.0424728</c:v>
                </c:pt>
                <c:pt idx="12">
                  <c:v>5440924138.0424728</c:v>
                </c:pt>
                <c:pt idx="13">
                  <c:v>5440924138.0424728</c:v>
                </c:pt>
                <c:pt idx="14">
                  <c:v>5440924138.0424728</c:v>
                </c:pt>
                <c:pt idx="15">
                  <c:v>5440924138.0424728</c:v>
                </c:pt>
                <c:pt idx="16">
                  <c:v>5440924138.0424728</c:v>
                </c:pt>
                <c:pt idx="17">
                  <c:v>5440924138.0424728</c:v>
                </c:pt>
                <c:pt idx="18">
                  <c:v>5440924138.0424728</c:v>
                </c:pt>
                <c:pt idx="19">
                  <c:v>5440924138.0424728</c:v>
                </c:pt>
              </c:numCache>
            </c:numRef>
          </c:val>
          <c:smooth val="0"/>
          <c:extLst>
            <c:ext xmlns:c16="http://schemas.microsoft.com/office/drawing/2014/chart" uri="{C3380CC4-5D6E-409C-BE32-E72D297353CC}">
              <c16:uniqueId val="{00000003-1DC9-4035-AB81-AF348F9B9F65}"/>
            </c:ext>
          </c:extLst>
        </c:ser>
        <c:ser>
          <c:idx val="5"/>
          <c:order val="4"/>
          <c:tx>
            <c:v>Cost (high)</c:v>
          </c:tx>
          <c:spPr>
            <a:ln w="28575" cap="rnd">
              <a:solidFill>
                <a:schemeClr val="accent2"/>
              </a:solidFill>
              <a:round/>
            </a:ln>
            <a:effectLst/>
          </c:spPr>
          <c:marker>
            <c:symbol val="none"/>
          </c:marker>
          <c:val>
            <c:numRef>
              <c:f>'Total costs and revenues 2026'!$C$352:$V$352</c:f>
              <c:numCache>
                <c:formatCode>_-* #,##0_-;\-* #,##0_-;_-* "-"??_-;_-@_-</c:formatCode>
                <c:ptCount val="20"/>
                <c:pt idx="0">
                  <c:v>5918876880.0053005</c:v>
                </c:pt>
                <c:pt idx="1">
                  <c:v>5918876880.0053005</c:v>
                </c:pt>
                <c:pt idx="2">
                  <c:v>5918876880.0053005</c:v>
                </c:pt>
                <c:pt idx="3">
                  <c:v>5918876880.0053005</c:v>
                </c:pt>
                <c:pt idx="4">
                  <c:v>5918876880.0053005</c:v>
                </c:pt>
                <c:pt idx="5">
                  <c:v>5918876880.0053005</c:v>
                </c:pt>
                <c:pt idx="6">
                  <c:v>5918876880.0053005</c:v>
                </c:pt>
                <c:pt idx="7">
                  <c:v>5918876880.0053005</c:v>
                </c:pt>
                <c:pt idx="8">
                  <c:v>5918876880.0053005</c:v>
                </c:pt>
                <c:pt idx="9">
                  <c:v>5918876880.0053005</c:v>
                </c:pt>
                <c:pt idx="10">
                  <c:v>5918876880.0053005</c:v>
                </c:pt>
                <c:pt idx="11">
                  <c:v>5918876880.0053005</c:v>
                </c:pt>
                <c:pt idx="12">
                  <c:v>5918876880.0053005</c:v>
                </c:pt>
                <c:pt idx="13">
                  <c:v>5918876880.0053005</c:v>
                </c:pt>
                <c:pt idx="14">
                  <c:v>5918876880.0053005</c:v>
                </c:pt>
                <c:pt idx="15">
                  <c:v>5918876880.0053005</c:v>
                </c:pt>
                <c:pt idx="16">
                  <c:v>5918876880.0053005</c:v>
                </c:pt>
                <c:pt idx="17">
                  <c:v>5918876880.0053005</c:v>
                </c:pt>
                <c:pt idx="18">
                  <c:v>5918876880.0053005</c:v>
                </c:pt>
                <c:pt idx="19">
                  <c:v>5918876880.0053005</c:v>
                </c:pt>
              </c:numCache>
            </c:numRef>
          </c:val>
          <c:smooth val="0"/>
          <c:extLst>
            <c:ext xmlns:c16="http://schemas.microsoft.com/office/drawing/2014/chart" uri="{C3380CC4-5D6E-409C-BE32-E72D297353CC}">
              <c16:uniqueId val="{00000004-1DC9-4035-AB81-AF348F9B9F65}"/>
            </c:ext>
          </c:extLst>
        </c:ser>
        <c:ser>
          <c:idx val="6"/>
          <c:order val="5"/>
          <c:tx>
            <c:v>Cost (low)</c:v>
          </c:tx>
          <c:spPr>
            <a:ln w="28575" cap="rnd">
              <a:solidFill>
                <a:schemeClr val="accent2"/>
              </a:solidFill>
              <a:round/>
            </a:ln>
            <a:effectLst/>
          </c:spPr>
          <c:marker>
            <c:symbol val="none"/>
          </c:marker>
          <c:val>
            <c:numRef>
              <c:f>'Total costs and revenues 2026'!$C$353:$V$353</c:f>
              <c:numCache>
                <c:formatCode>_-* #,##0_-;\-* #,##0_-;_-* "-"??_-;_-@_-</c:formatCode>
                <c:ptCount val="20"/>
                <c:pt idx="0">
                  <c:v>5177719250.7337093</c:v>
                </c:pt>
                <c:pt idx="1">
                  <c:v>5177719250.7337093</c:v>
                </c:pt>
                <c:pt idx="2">
                  <c:v>5177719250.7337093</c:v>
                </c:pt>
                <c:pt idx="3">
                  <c:v>5177719250.7337093</c:v>
                </c:pt>
                <c:pt idx="4">
                  <c:v>5177719250.7337093</c:v>
                </c:pt>
                <c:pt idx="5">
                  <c:v>5177719250.7337093</c:v>
                </c:pt>
                <c:pt idx="6">
                  <c:v>5177719250.7337093</c:v>
                </c:pt>
                <c:pt idx="7">
                  <c:v>5177719250.7337093</c:v>
                </c:pt>
                <c:pt idx="8">
                  <c:v>5177719250.7337093</c:v>
                </c:pt>
                <c:pt idx="9">
                  <c:v>5177719250.7337093</c:v>
                </c:pt>
                <c:pt idx="10">
                  <c:v>5177719250.7337093</c:v>
                </c:pt>
                <c:pt idx="11">
                  <c:v>5177719250.7337093</c:v>
                </c:pt>
                <c:pt idx="12">
                  <c:v>5177719250.7337093</c:v>
                </c:pt>
                <c:pt idx="13">
                  <c:v>5177719250.7337093</c:v>
                </c:pt>
                <c:pt idx="14">
                  <c:v>5177719250.7337093</c:v>
                </c:pt>
                <c:pt idx="15">
                  <c:v>5177719250.7337093</c:v>
                </c:pt>
                <c:pt idx="16">
                  <c:v>5177719250.7337093</c:v>
                </c:pt>
                <c:pt idx="17">
                  <c:v>5177719250.7337093</c:v>
                </c:pt>
                <c:pt idx="18">
                  <c:v>5177719250.7337093</c:v>
                </c:pt>
                <c:pt idx="19">
                  <c:v>5177719250.7337093</c:v>
                </c:pt>
              </c:numCache>
            </c:numRef>
          </c:val>
          <c:smooth val="0"/>
          <c:extLst>
            <c:ext xmlns:c16="http://schemas.microsoft.com/office/drawing/2014/chart" uri="{C3380CC4-5D6E-409C-BE32-E72D297353CC}">
              <c16:uniqueId val="{00000005-1DC9-4035-AB81-AF348F9B9F65}"/>
            </c:ext>
          </c:extLst>
        </c:ser>
        <c:dLbls>
          <c:showLegendKey val="0"/>
          <c:showVal val="0"/>
          <c:showCatName val="0"/>
          <c:showSerName val="0"/>
          <c:showPercent val="0"/>
          <c:showBubbleSize val="0"/>
        </c:dLbls>
        <c:marker val="1"/>
        <c:smooth val="0"/>
        <c:axId val="417191920"/>
        <c:axId val="417190936"/>
        <c:extLst/>
      </c:lineChart>
      <c:catAx>
        <c:axId val="4171919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417190936"/>
        <c:crosses val="autoZero"/>
        <c:auto val="1"/>
        <c:lblAlgn val="ctr"/>
        <c:lblOffset val="100"/>
        <c:noMultiLvlLbl val="0"/>
      </c:catAx>
      <c:valAx>
        <c:axId val="41719093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417191920"/>
        <c:crosses val="autoZero"/>
        <c:crossBetween val="between"/>
        <c:dispUnits>
          <c:builtInUnit val="billions"/>
          <c:dispUnitsLbl>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dispUnitsLbl>
        </c:dispUnits>
      </c:valAx>
      <c:spPr>
        <a:noFill/>
        <a:ln>
          <a:noFill/>
        </a:ln>
        <a:effectLst/>
      </c:spPr>
    </c:plotArea>
    <c:legend>
      <c:legendPos val="b"/>
      <c:layout>
        <c:manualLayout>
          <c:xMode val="edge"/>
          <c:yMode val="edge"/>
          <c:x val="8.2788881623618346E-2"/>
          <c:y val="0.85065367664548408"/>
          <c:w val="0.85235129681530619"/>
          <c:h val="0.13663608313764788"/>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50"/>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'Total costs and revenues 2026'!$B$111</c:f>
              <c:strCache>
                <c:ptCount val="1"/>
                <c:pt idx="0">
                  <c:v>FTTP commercial volumes</c:v>
                </c:pt>
              </c:strCache>
            </c:strRef>
          </c:tx>
          <c:spPr>
            <a:ln w="28575" cap="rnd">
              <a:solidFill>
                <a:srgbClr val="5000F2"/>
              </a:solidFill>
              <a:round/>
            </a:ln>
            <a:effectLst/>
          </c:spPr>
          <c:marker>
            <c:symbol val="none"/>
          </c:marker>
          <c:cat>
            <c:strRef>
              <c:f>'Total costs and revenues 2026'!$C$149:$V$149</c:f>
              <c:strCache>
                <c:ptCount val="20"/>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strCache>
            </c:strRef>
          </c:cat>
          <c:val>
            <c:numRef>
              <c:f>'Total costs and revenues 2026'!$C$111:$V$111</c:f>
              <c:numCache>
                <c:formatCode>_-* #,##0_-;\-* #,##0_-;_-* "-"??_-;_-@_-</c:formatCode>
                <c:ptCount val="20"/>
                <c:pt idx="0">
                  <c:v>56663</c:v>
                </c:pt>
                <c:pt idx="1">
                  <c:v>126948</c:v>
                </c:pt>
                <c:pt idx="2">
                  <c:v>237736</c:v>
                </c:pt>
                <c:pt idx="3">
                  <c:v>364784</c:v>
                </c:pt>
                <c:pt idx="4">
                  <c:v>500719</c:v>
                </c:pt>
                <c:pt idx="5">
                  <c:v>651720</c:v>
                </c:pt>
                <c:pt idx="6">
                  <c:v>835858</c:v>
                </c:pt>
                <c:pt idx="7">
                  <c:v>1019435</c:v>
                </c:pt>
                <c:pt idx="8">
                  <c:v>1220990</c:v>
                </c:pt>
                <c:pt idx="9">
                  <c:v>1413269</c:v>
                </c:pt>
                <c:pt idx="10">
                  <c:v>1546588</c:v>
                </c:pt>
                <c:pt idx="11">
                  <c:v>1657200</c:v>
                </c:pt>
                <c:pt idx="12">
                  <c:v>1749957</c:v>
                </c:pt>
                <c:pt idx="13">
                  <c:v>1820000</c:v>
                </c:pt>
                <c:pt idx="14">
                  <c:v>1881042</c:v>
                </c:pt>
                <c:pt idx="15">
                  <c:v>1920229</c:v>
                </c:pt>
                <c:pt idx="16">
                  <c:v>1930527</c:v>
                </c:pt>
                <c:pt idx="17">
                  <c:v>1940203</c:v>
                </c:pt>
                <c:pt idx="18">
                  <c:v>1940203</c:v>
                </c:pt>
                <c:pt idx="19">
                  <c:v>1940203</c:v>
                </c:pt>
              </c:numCache>
            </c:numRef>
          </c:val>
          <c:smooth val="0"/>
          <c:extLst>
            <c:ext xmlns:c16="http://schemas.microsoft.com/office/drawing/2014/chart" uri="{C3380CC4-5D6E-409C-BE32-E72D297353CC}">
              <c16:uniqueId val="{00000000-C61E-42B4-BE96-DA07CB6C0870}"/>
            </c:ext>
          </c:extLst>
        </c:ser>
        <c:ser>
          <c:idx val="1"/>
          <c:order val="1"/>
          <c:tx>
            <c:strRef>
              <c:f>'Total costs and revenues 2026'!$B$112</c:f>
              <c:strCache>
                <c:ptCount val="1"/>
                <c:pt idx="0">
                  <c:v>Copper total volumes</c:v>
                </c:pt>
              </c:strCache>
            </c:strRef>
          </c:tx>
          <c:spPr>
            <a:ln w="28575" cap="rnd">
              <a:solidFill>
                <a:srgbClr val="36C280"/>
              </a:solidFill>
              <a:round/>
            </a:ln>
            <a:effectLst/>
          </c:spPr>
          <c:marker>
            <c:symbol val="none"/>
          </c:marker>
          <c:cat>
            <c:strRef>
              <c:f>'Total costs and revenues 2026'!$C$149:$V$149</c:f>
              <c:strCache>
                <c:ptCount val="20"/>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strCache>
            </c:strRef>
          </c:cat>
          <c:val>
            <c:numRef>
              <c:f>'Total costs and revenues 2026'!$C$112:$V$112</c:f>
              <c:numCache>
                <c:formatCode>_-* #,##0_-;\-* #,##0_-;_-* "-"??_-;_-@_-</c:formatCode>
                <c:ptCount val="20"/>
                <c:pt idx="0">
                  <c:v>3497629.9523844309</c:v>
                </c:pt>
                <c:pt idx="1">
                  <c:v>3146736.2338839122</c:v>
                </c:pt>
                <c:pt idx="2">
                  <c:v>2916964.4097619313</c:v>
                </c:pt>
                <c:pt idx="3">
                  <c:v>2694731.4776870101</c:v>
                </c:pt>
                <c:pt idx="4">
                  <c:v>2415782.8269984876</c:v>
                </c:pt>
                <c:pt idx="5">
                  <c:v>2177989.2404231601</c:v>
                </c:pt>
                <c:pt idx="6">
                  <c:v>1934259.1941721831</c:v>
                </c:pt>
                <c:pt idx="7">
                  <c:v>1666860.5234101363</c:v>
                </c:pt>
                <c:pt idx="8">
                  <c:v>1373511.0482970017</c:v>
                </c:pt>
                <c:pt idx="9">
                  <c:v>1086368.7636320598</c:v>
                </c:pt>
                <c:pt idx="10">
                  <c:v>714776.98404433602</c:v>
                </c:pt>
                <c:pt idx="11">
                  <c:v>323767.17631600797</c:v>
                </c:pt>
                <c:pt idx="12">
                  <c:v>10846.991573642837</c:v>
                </c:pt>
                <c:pt idx="13">
                  <c:v>0</c:v>
                </c:pt>
                <c:pt idx="14">
                  <c:v>0</c:v>
                </c:pt>
                <c:pt idx="15">
                  <c:v>0</c:v>
                </c:pt>
                <c:pt idx="16">
                  <c:v>0</c:v>
                </c:pt>
                <c:pt idx="17">
                  <c:v>0</c:v>
                </c:pt>
                <c:pt idx="18">
                  <c:v>0</c:v>
                </c:pt>
                <c:pt idx="19">
                  <c:v>0</c:v>
                </c:pt>
              </c:numCache>
            </c:numRef>
          </c:val>
          <c:smooth val="0"/>
          <c:extLst>
            <c:ext xmlns:c16="http://schemas.microsoft.com/office/drawing/2014/chart" uri="{C3380CC4-5D6E-409C-BE32-E72D297353CC}">
              <c16:uniqueId val="{00000001-C61E-42B4-BE96-DA07CB6C0870}"/>
            </c:ext>
          </c:extLst>
        </c:ser>
        <c:dLbls>
          <c:showLegendKey val="0"/>
          <c:showVal val="0"/>
          <c:showCatName val="0"/>
          <c:showSerName val="0"/>
          <c:showPercent val="0"/>
          <c:showBubbleSize val="0"/>
        </c:dLbls>
        <c:smooth val="0"/>
        <c:axId val="723154760"/>
        <c:axId val="724079104"/>
      </c:lineChart>
      <c:catAx>
        <c:axId val="7231547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24079104"/>
        <c:crosses val="autoZero"/>
        <c:auto val="1"/>
        <c:lblAlgn val="ctr"/>
        <c:lblOffset val="100"/>
        <c:noMultiLvlLbl val="0"/>
      </c:catAx>
      <c:valAx>
        <c:axId val="724079104"/>
        <c:scaling>
          <c:orientation val="minMax"/>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231547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v>FTTP Price Central</c:v>
          </c:tx>
          <c:spPr>
            <a:ln w="28575" cap="rnd">
              <a:solidFill>
                <a:srgbClr val="5000F2"/>
              </a:solidFill>
              <a:round/>
            </a:ln>
            <a:effectLst/>
          </c:spPr>
          <c:marker>
            <c:symbol val="none"/>
          </c:marker>
          <c:dLbls>
            <c:dLbl>
              <c:idx val="0"/>
              <c:layout>
                <c:manualLayout>
                  <c:x val="-5.5111111111111111E-2"/>
                  <c:y val="-2.314814814814819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367-4B03-A956-79CAE1895162}"/>
                </c:ext>
              </c:extLst>
            </c:dLbl>
            <c:dLbl>
              <c:idx val="1"/>
              <c:delete val="1"/>
              <c:extLst>
                <c:ext xmlns:c15="http://schemas.microsoft.com/office/drawing/2012/chart" uri="{CE6537A1-D6FC-4f65-9D91-7224C49458BB}"/>
                <c:ext xmlns:c16="http://schemas.microsoft.com/office/drawing/2014/chart" uri="{C3380CC4-5D6E-409C-BE32-E72D297353CC}">
                  <c16:uniqueId val="{00000020-4F46-4C3E-ABEE-BCFC3C000BCA}"/>
                </c:ext>
              </c:extLst>
            </c:dLbl>
            <c:dLbl>
              <c:idx val="2"/>
              <c:delete val="1"/>
              <c:extLst>
                <c:ext xmlns:c15="http://schemas.microsoft.com/office/drawing/2012/chart" uri="{CE6537A1-D6FC-4f65-9D91-7224C49458BB}"/>
                <c:ext xmlns:c16="http://schemas.microsoft.com/office/drawing/2014/chart" uri="{C3380CC4-5D6E-409C-BE32-E72D297353CC}">
                  <c16:uniqueId val="{00000021-4F46-4C3E-ABEE-BCFC3C000BCA}"/>
                </c:ext>
              </c:extLst>
            </c:dLbl>
            <c:dLbl>
              <c:idx val="3"/>
              <c:delete val="1"/>
              <c:extLst>
                <c:ext xmlns:c15="http://schemas.microsoft.com/office/drawing/2012/chart" uri="{CE6537A1-D6FC-4f65-9D91-7224C49458BB}"/>
                <c:ext xmlns:c16="http://schemas.microsoft.com/office/drawing/2014/chart" uri="{C3380CC4-5D6E-409C-BE32-E72D297353CC}">
                  <c16:uniqueId val="{00000022-4F46-4C3E-ABEE-BCFC3C000BCA}"/>
                </c:ext>
              </c:extLst>
            </c:dLbl>
            <c:dLbl>
              <c:idx val="4"/>
              <c:layout>
                <c:manualLayout>
                  <c:x val="-5.5111111111111159E-2"/>
                  <c:y val="-2.777777777777777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367-4B03-A956-79CAE1895162}"/>
                </c:ext>
              </c:extLst>
            </c:dLbl>
            <c:dLbl>
              <c:idx val="5"/>
              <c:delete val="1"/>
              <c:extLst>
                <c:ext xmlns:c15="http://schemas.microsoft.com/office/drawing/2012/chart" uri="{CE6537A1-D6FC-4f65-9D91-7224C49458BB}"/>
                <c:ext xmlns:c16="http://schemas.microsoft.com/office/drawing/2014/chart" uri="{C3380CC4-5D6E-409C-BE32-E72D297353CC}">
                  <c16:uniqueId val="{00000025-4F46-4C3E-ABEE-BCFC3C000BCA}"/>
                </c:ext>
              </c:extLst>
            </c:dLbl>
            <c:dLbl>
              <c:idx val="6"/>
              <c:delete val="1"/>
              <c:extLst>
                <c:ext xmlns:c15="http://schemas.microsoft.com/office/drawing/2012/chart" uri="{CE6537A1-D6FC-4f65-9D91-7224C49458BB}"/>
                <c:ext xmlns:c16="http://schemas.microsoft.com/office/drawing/2014/chart" uri="{C3380CC4-5D6E-409C-BE32-E72D297353CC}">
                  <c16:uniqueId val="{00000024-4F46-4C3E-ABEE-BCFC3C000BCA}"/>
                </c:ext>
              </c:extLst>
            </c:dLbl>
            <c:dLbl>
              <c:idx val="7"/>
              <c:delete val="1"/>
              <c:extLst>
                <c:ext xmlns:c15="http://schemas.microsoft.com/office/drawing/2012/chart" uri="{CE6537A1-D6FC-4f65-9D91-7224C49458BB}"/>
                <c:ext xmlns:c16="http://schemas.microsoft.com/office/drawing/2014/chart" uri="{C3380CC4-5D6E-409C-BE32-E72D297353CC}">
                  <c16:uniqueId val="{00000023-4F46-4C3E-ABEE-BCFC3C000BCA}"/>
                </c:ext>
              </c:extLst>
            </c:dLbl>
            <c:dLbl>
              <c:idx val="8"/>
              <c:delete val="1"/>
              <c:extLst>
                <c:ext xmlns:c15="http://schemas.microsoft.com/office/drawing/2012/chart" uri="{CE6537A1-D6FC-4f65-9D91-7224C49458BB}"/>
                <c:ext xmlns:c16="http://schemas.microsoft.com/office/drawing/2014/chart" uri="{C3380CC4-5D6E-409C-BE32-E72D297353CC}">
                  <c16:uniqueId val="{00000026-4F46-4C3E-ABEE-BCFC3C000BCA}"/>
                </c:ext>
              </c:extLst>
            </c:dLbl>
            <c:dLbl>
              <c:idx val="9"/>
              <c:delete val="1"/>
              <c:extLst>
                <c:ext xmlns:c15="http://schemas.microsoft.com/office/drawing/2012/chart" uri="{CE6537A1-D6FC-4f65-9D91-7224C49458BB}"/>
                <c:ext xmlns:c16="http://schemas.microsoft.com/office/drawing/2014/chart" uri="{C3380CC4-5D6E-409C-BE32-E72D297353CC}">
                  <c16:uniqueId val="{00000027-4F46-4C3E-ABEE-BCFC3C000BCA}"/>
                </c:ext>
              </c:extLst>
            </c:dLbl>
            <c:dLbl>
              <c:idx val="10"/>
              <c:delete val="1"/>
              <c:extLst>
                <c:ext xmlns:c15="http://schemas.microsoft.com/office/drawing/2012/chart" uri="{CE6537A1-D6FC-4f65-9D91-7224C49458BB}"/>
                <c:ext xmlns:c16="http://schemas.microsoft.com/office/drawing/2014/chart" uri="{C3380CC4-5D6E-409C-BE32-E72D297353CC}">
                  <c16:uniqueId val="{00000028-4F46-4C3E-ABEE-BCFC3C000BCA}"/>
                </c:ext>
              </c:extLst>
            </c:dLbl>
            <c:dLbl>
              <c:idx val="11"/>
              <c:delete val="1"/>
              <c:extLst>
                <c:ext xmlns:c15="http://schemas.microsoft.com/office/drawing/2012/chart" uri="{CE6537A1-D6FC-4f65-9D91-7224C49458BB}"/>
                <c:ext xmlns:c16="http://schemas.microsoft.com/office/drawing/2014/chart" uri="{C3380CC4-5D6E-409C-BE32-E72D297353CC}">
                  <c16:uniqueId val="{00000029-4F46-4C3E-ABEE-BCFC3C000BCA}"/>
                </c:ext>
              </c:extLst>
            </c:dLbl>
            <c:dLbl>
              <c:idx val="12"/>
              <c:delete val="1"/>
              <c:extLst>
                <c:ext xmlns:c15="http://schemas.microsoft.com/office/drawing/2012/chart" uri="{CE6537A1-D6FC-4f65-9D91-7224C49458BB}"/>
                <c:ext xmlns:c16="http://schemas.microsoft.com/office/drawing/2014/chart" uri="{C3380CC4-5D6E-409C-BE32-E72D297353CC}">
                  <c16:uniqueId val="{0000002B-4F46-4C3E-ABEE-BCFC3C000BCA}"/>
                </c:ext>
              </c:extLst>
            </c:dLbl>
            <c:dLbl>
              <c:idx val="13"/>
              <c:delete val="1"/>
              <c:extLst>
                <c:ext xmlns:c15="http://schemas.microsoft.com/office/drawing/2012/chart" uri="{CE6537A1-D6FC-4f65-9D91-7224C49458BB}"/>
                <c:ext xmlns:c16="http://schemas.microsoft.com/office/drawing/2014/chart" uri="{C3380CC4-5D6E-409C-BE32-E72D297353CC}">
                  <c16:uniqueId val="{0000002A-4F46-4C3E-ABEE-BCFC3C000BCA}"/>
                </c:ext>
              </c:extLst>
            </c:dLbl>
            <c:dLbl>
              <c:idx val="14"/>
              <c:delete val="1"/>
              <c:extLst>
                <c:ext xmlns:c15="http://schemas.microsoft.com/office/drawing/2012/chart" uri="{CE6537A1-D6FC-4f65-9D91-7224C49458BB}"/>
                <c:ext xmlns:c16="http://schemas.microsoft.com/office/drawing/2014/chart" uri="{C3380CC4-5D6E-409C-BE32-E72D297353CC}">
                  <c16:uniqueId val="{0000002C-4F46-4C3E-ABEE-BCFC3C000BCA}"/>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'Total costs and revenues 2026'!$H$307:$V$307</c:f>
              <c:strCache>
                <c:ptCount val="15"/>
                <c:pt idx="0">
                  <c:v>2026/27</c:v>
                </c:pt>
                <c:pt idx="1">
                  <c:v>2027/28</c:v>
                </c:pt>
                <c:pt idx="2">
                  <c:v>2028/29</c:v>
                </c:pt>
                <c:pt idx="3">
                  <c:v>2029/30</c:v>
                </c:pt>
                <c:pt idx="4">
                  <c:v>2030/31</c:v>
                </c:pt>
                <c:pt idx="5">
                  <c:v>2031/32</c:v>
                </c:pt>
                <c:pt idx="6">
                  <c:v>2032/33</c:v>
                </c:pt>
                <c:pt idx="7">
                  <c:v>2033/34</c:v>
                </c:pt>
                <c:pt idx="8">
                  <c:v>2034/35</c:v>
                </c:pt>
                <c:pt idx="9">
                  <c:v>2035/36</c:v>
                </c:pt>
                <c:pt idx="10">
                  <c:v>2036/37</c:v>
                </c:pt>
                <c:pt idx="11">
                  <c:v>2037/38</c:v>
                </c:pt>
                <c:pt idx="12">
                  <c:v>2038/39</c:v>
                </c:pt>
                <c:pt idx="13">
                  <c:v>2039/40</c:v>
                </c:pt>
                <c:pt idx="14">
                  <c:v>2040/41</c:v>
                </c:pt>
              </c:strCache>
            </c:strRef>
          </c:cat>
          <c:val>
            <c:numRef>
              <c:f>'Total costs and revenues 2026'!$H$239:$V$239</c:f>
              <c:numCache>
                <c:formatCode>_(* #,##0.00_);_(* \(#,##0.00\);_(* "-"??_);_(@_)</c:formatCode>
                <c:ptCount val="15"/>
                <c:pt idx="0">
                  <c:v>16.148129140133523</c:v>
                </c:pt>
                <c:pt idx="1">
                  <c:v>18.765257578651632</c:v>
                </c:pt>
                <c:pt idx="2">
                  <c:v>19.59601217174033</c:v>
                </c:pt>
                <c:pt idx="3">
                  <c:v>19.908038921687918</c:v>
                </c:pt>
                <c:pt idx="4">
                  <c:v>20.088226770501159</c:v>
                </c:pt>
                <c:pt idx="5">
                  <c:v>20.088226770501159</c:v>
                </c:pt>
                <c:pt idx="6">
                  <c:v>20.088226770501159</c:v>
                </c:pt>
                <c:pt idx="7">
                  <c:v>20.088226770501159</c:v>
                </c:pt>
                <c:pt idx="8">
                  <c:v>20.088226770501159</c:v>
                </c:pt>
                <c:pt idx="9">
                  <c:v>20.088226770501159</c:v>
                </c:pt>
                <c:pt idx="10">
                  <c:v>20.088226770501159</c:v>
                </c:pt>
                <c:pt idx="11">
                  <c:v>20.088226770501159</c:v>
                </c:pt>
                <c:pt idx="12">
                  <c:v>20.088226770501159</c:v>
                </c:pt>
                <c:pt idx="13">
                  <c:v>20.088226770501159</c:v>
                </c:pt>
                <c:pt idx="14">
                  <c:v>20.088226770501159</c:v>
                </c:pt>
              </c:numCache>
            </c:numRef>
          </c:val>
          <c:smooth val="0"/>
          <c:extLst>
            <c:ext xmlns:c16="http://schemas.microsoft.com/office/drawing/2014/chart" uri="{C3380CC4-5D6E-409C-BE32-E72D297353CC}">
              <c16:uniqueId val="{00000000-4F46-4C3E-ABEE-BCFC3C000BCA}"/>
            </c:ext>
          </c:extLst>
        </c:ser>
        <c:ser>
          <c:idx val="1"/>
          <c:order val="1"/>
          <c:tx>
            <c:v>FTTP Price Low</c:v>
          </c:tx>
          <c:spPr>
            <a:ln w="28575" cap="rnd">
              <a:solidFill>
                <a:srgbClr val="36C280"/>
              </a:solidFill>
              <a:round/>
            </a:ln>
            <a:effectLst/>
          </c:spPr>
          <c:marker>
            <c:symbol val="none"/>
          </c:marker>
          <c:dLbls>
            <c:dLbl>
              <c:idx val="1"/>
              <c:delete val="1"/>
              <c:extLst>
                <c:ext xmlns:c15="http://schemas.microsoft.com/office/drawing/2012/chart" uri="{CE6537A1-D6FC-4f65-9D91-7224C49458BB}"/>
                <c:ext xmlns:c16="http://schemas.microsoft.com/office/drawing/2014/chart" uri="{C3380CC4-5D6E-409C-BE32-E72D297353CC}">
                  <c16:uniqueId val="{00000012-4F46-4C3E-ABEE-BCFC3C000BCA}"/>
                </c:ext>
              </c:extLst>
            </c:dLbl>
            <c:dLbl>
              <c:idx val="2"/>
              <c:delete val="1"/>
              <c:extLst>
                <c:ext xmlns:c15="http://schemas.microsoft.com/office/drawing/2012/chart" uri="{CE6537A1-D6FC-4f65-9D91-7224C49458BB}"/>
                <c:ext xmlns:c16="http://schemas.microsoft.com/office/drawing/2014/chart" uri="{C3380CC4-5D6E-409C-BE32-E72D297353CC}">
                  <c16:uniqueId val="{00000013-4F46-4C3E-ABEE-BCFC3C000BCA}"/>
                </c:ext>
              </c:extLst>
            </c:dLbl>
            <c:dLbl>
              <c:idx val="3"/>
              <c:delete val="1"/>
              <c:extLst>
                <c:ext xmlns:c15="http://schemas.microsoft.com/office/drawing/2012/chart" uri="{CE6537A1-D6FC-4f65-9D91-7224C49458BB}"/>
                <c:ext xmlns:c16="http://schemas.microsoft.com/office/drawing/2014/chart" uri="{C3380CC4-5D6E-409C-BE32-E72D297353CC}">
                  <c16:uniqueId val="{00000014-4F46-4C3E-ABEE-BCFC3C000BCA}"/>
                </c:ext>
              </c:extLst>
            </c:dLbl>
            <c:dLbl>
              <c:idx val="5"/>
              <c:delete val="1"/>
              <c:extLst>
                <c:ext xmlns:c15="http://schemas.microsoft.com/office/drawing/2012/chart" uri="{CE6537A1-D6FC-4f65-9D91-7224C49458BB}"/>
                <c:ext xmlns:c16="http://schemas.microsoft.com/office/drawing/2014/chart" uri="{C3380CC4-5D6E-409C-BE32-E72D297353CC}">
                  <c16:uniqueId val="{00000016-4F46-4C3E-ABEE-BCFC3C000BCA}"/>
                </c:ext>
              </c:extLst>
            </c:dLbl>
            <c:dLbl>
              <c:idx val="6"/>
              <c:delete val="1"/>
              <c:extLst>
                <c:ext xmlns:c15="http://schemas.microsoft.com/office/drawing/2012/chart" uri="{CE6537A1-D6FC-4f65-9D91-7224C49458BB}"/>
                <c:ext xmlns:c16="http://schemas.microsoft.com/office/drawing/2014/chart" uri="{C3380CC4-5D6E-409C-BE32-E72D297353CC}">
                  <c16:uniqueId val="{00000017-4F46-4C3E-ABEE-BCFC3C000BCA}"/>
                </c:ext>
              </c:extLst>
            </c:dLbl>
            <c:dLbl>
              <c:idx val="7"/>
              <c:delete val="1"/>
              <c:extLst>
                <c:ext xmlns:c15="http://schemas.microsoft.com/office/drawing/2012/chart" uri="{CE6537A1-D6FC-4f65-9D91-7224C49458BB}"/>
                <c:ext xmlns:c16="http://schemas.microsoft.com/office/drawing/2014/chart" uri="{C3380CC4-5D6E-409C-BE32-E72D297353CC}">
                  <c16:uniqueId val="{00000018-4F46-4C3E-ABEE-BCFC3C000BCA}"/>
                </c:ext>
              </c:extLst>
            </c:dLbl>
            <c:dLbl>
              <c:idx val="8"/>
              <c:delete val="1"/>
              <c:extLst>
                <c:ext xmlns:c15="http://schemas.microsoft.com/office/drawing/2012/chart" uri="{CE6537A1-D6FC-4f65-9D91-7224C49458BB}"/>
                <c:ext xmlns:c16="http://schemas.microsoft.com/office/drawing/2014/chart" uri="{C3380CC4-5D6E-409C-BE32-E72D297353CC}">
                  <c16:uniqueId val="{00000019-4F46-4C3E-ABEE-BCFC3C000BCA}"/>
                </c:ext>
              </c:extLst>
            </c:dLbl>
            <c:dLbl>
              <c:idx val="9"/>
              <c:delete val="1"/>
              <c:extLst>
                <c:ext xmlns:c15="http://schemas.microsoft.com/office/drawing/2012/chart" uri="{CE6537A1-D6FC-4f65-9D91-7224C49458BB}"/>
                <c:ext xmlns:c16="http://schemas.microsoft.com/office/drawing/2014/chart" uri="{C3380CC4-5D6E-409C-BE32-E72D297353CC}">
                  <c16:uniqueId val="{0000001B-4F46-4C3E-ABEE-BCFC3C000BCA}"/>
                </c:ext>
              </c:extLst>
            </c:dLbl>
            <c:dLbl>
              <c:idx val="10"/>
              <c:delete val="1"/>
              <c:extLst>
                <c:ext xmlns:c15="http://schemas.microsoft.com/office/drawing/2012/chart" uri="{CE6537A1-D6FC-4f65-9D91-7224C49458BB}"/>
                <c:ext xmlns:c16="http://schemas.microsoft.com/office/drawing/2014/chart" uri="{C3380CC4-5D6E-409C-BE32-E72D297353CC}">
                  <c16:uniqueId val="{0000001A-4F46-4C3E-ABEE-BCFC3C000BCA}"/>
                </c:ext>
              </c:extLst>
            </c:dLbl>
            <c:dLbl>
              <c:idx val="11"/>
              <c:delete val="1"/>
              <c:extLst>
                <c:ext xmlns:c15="http://schemas.microsoft.com/office/drawing/2012/chart" uri="{CE6537A1-D6FC-4f65-9D91-7224C49458BB}"/>
                <c:ext xmlns:c16="http://schemas.microsoft.com/office/drawing/2014/chart" uri="{C3380CC4-5D6E-409C-BE32-E72D297353CC}">
                  <c16:uniqueId val="{0000001C-4F46-4C3E-ABEE-BCFC3C000BCA}"/>
                </c:ext>
              </c:extLst>
            </c:dLbl>
            <c:dLbl>
              <c:idx val="12"/>
              <c:delete val="1"/>
              <c:extLst>
                <c:ext xmlns:c15="http://schemas.microsoft.com/office/drawing/2012/chart" uri="{CE6537A1-D6FC-4f65-9D91-7224C49458BB}"/>
                <c:ext xmlns:c16="http://schemas.microsoft.com/office/drawing/2014/chart" uri="{C3380CC4-5D6E-409C-BE32-E72D297353CC}">
                  <c16:uniqueId val="{0000001D-4F46-4C3E-ABEE-BCFC3C000BCA}"/>
                </c:ext>
              </c:extLst>
            </c:dLbl>
            <c:dLbl>
              <c:idx val="13"/>
              <c:delete val="1"/>
              <c:extLst>
                <c:ext xmlns:c15="http://schemas.microsoft.com/office/drawing/2012/chart" uri="{CE6537A1-D6FC-4f65-9D91-7224C49458BB}"/>
                <c:ext xmlns:c16="http://schemas.microsoft.com/office/drawing/2014/chart" uri="{C3380CC4-5D6E-409C-BE32-E72D297353CC}">
                  <c16:uniqueId val="{0000001F-4F46-4C3E-ABEE-BCFC3C000BCA}"/>
                </c:ext>
              </c:extLst>
            </c:dLbl>
            <c:dLbl>
              <c:idx val="14"/>
              <c:delete val="1"/>
              <c:extLst>
                <c:ext xmlns:c15="http://schemas.microsoft.com/office/drawing/2012/chart" uri="{CE6537A1-D6FC-4f65-9D91-7224C49458BB}"/>
                <c:ext xmlns:c16="http://schemas.microsoft.com/office/drawing/2014/chart" uri="{C3380CC4-5D6E-409C-BE32-E72D297353CC}">
                  <c16:uniqueId val="{0000001E-4F46-4C3E-ABEE-BCFC3C000BCA}"/>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'Total costs and revenues 2026'!$H$307:$V$307</c:f>
              <c:strCache>
                <c:ptCount val="15"/>
                <c:pt idx="0">
                  <c:v>2026/27</c:v>
                </c:pt>
                <c:pt idx="1">
                  <c:v>2027/28</c:v>
                </c:pt>
                <c:pt idx="2">
                  <c:v>2028/29</c:v>
                </c:pt>
                <c:pt idx="3">
                  <c:v>2029/30</c:v>
                </c:pt>
                <c:pt idx="4">
                  <c:v>2030/31</c:v>
                </c:pt>
                <c:pt idx="5">
                  <c:v>2031/32</c:v>
                </c:pt>
                <c:pt idx="6">
                  <c:v>2032/33</c:v>
                </c:pt>
                <c:pt idx="7">
                  <c:v>2033/34</c:v>
                </c:pt>
                <c:pt idx="8">
                  <c:v>2034/35</c:v>
                </c:pt>
                <c:pt idx="9">
                  <c:v>2035/36</c:v>
                </c:pt>
                <c:pt idx="10">
                  <c:v>2036/37</c:v>
                </c:pt>
                <c:pt idx="11">
                  <c:v>2037/38</c:v>
                </c:pt>
                <c:pt idx="12">
                  <c:v>2038/39</c:v>
                </c:pt>
                <c:pt idx="13">
                  <c:v>2039/40</c:v>
                </c:pt>
                <c:pt idx="14">
                  <c:v>2040/41</c:v>
                </c:pt>
              </c:strCache>
            </c:strRef>
          </c:cat>
          <c:val>
            <c:numRef>
              <c:f>'Total costs and revenues 2026'!$H$259:$V$259</c:f>
              <c:numCache>
                <c:formatCode>_(* #,##0.00_);_(* \(#,##0.00\);_(* "-"??_);_(@_)</c:formatCode>
                <c:ptCount val="15"/>
                <c:pt idx="0">
                  <c:v>15.058368775870175</c:v>
                </c:pt>
                <c:pt idx="1">
                  <c:v>16.552339471313132</c:v>
                </c:pt>
                <c:pt idx="2">
                  <c:v>17.128167847277108</c:v>
                </c:pt>
                <c:pt idx="3">
                  <c:v>17.390417906461501</c:v>
                </c:pt>
                <c:pt idx="4">
                  <c:v>17.519825063198013</c:v>
                </c:pt>
                <c:pt idx="5">
                  <c:v>17.519825063198013</c:v>
                </c:pt>
                <c:pt idx="6">
                  <c:v>17.519825063198013</c:v>
                </c:pt>
                <c:pt idx="7">
                  <c:v>17.519825063198013</c:v>
                </c:pt>
                <c:pt idx="8">
                  <c:v>17.519825063198013</c:v>
                </c:pt>
                <c:pt idx="9">
                  <c:v>17.519825063198013</c:v>
                </c:pt>
                <c:pt idx="10">
                  <c:v>17.519825063198013</c:v>
                </c:pt>
                <c:pt idx="11">
                  <c:v>17.519825063198013</c:v>
                </c:pt>
                <c:pt idx="12">
                  <c:v>17.519825063198013</c:v>
                </c:pt>
                <c:pt idx="13">
                  <c:v>17.519825063198013</c:v>
                </c:pt>
                <c:pt idx="14">
                  <c:v>17.519825063198013</c:v>
                </c:pt>
              </c:numCache>
            </c:numRef>
          </c:val>
          <c:smooth val="0"/>
          <c:extLst>
            <c:ext xmlns:c16="http://schemas.microsoft.com/office/drawing/2014/chart" uri="{C3380CC4-5D6E-409C-BE32-E72D297353CC}">
              <c16:uniqueId val="{00000001-4F46-4C3E-ABEE-BCFC3C000BCA}"/>
            </c:ext>
          </c:extLst>
        </c:ser>
        <c:ser>
          <c:idx val="2"/>
          <c:order val="2"/>
          <c:tx>
            <c:v>FTTP Price High</c:v>
          </c:tx>
          <c:spPr>
            <a:ln w="28575" cap="rnd">
              <a:solidFill>
                <a:srgbClr val="FF38D1"/>
              </a:solidFill>
              <a:round/>
            </a:ln>
            <a:effectLst/>
          </c:spPr>
          <c:marker>
            <c:symbol val="none"/>
          </c:marker>
          <c:dLbls>
            <c:dLbl>
              <c:idx val="0"/>
              <c:layout>
                <c:manualLayout>
                  <c:x val="-5.5111111111111111E-2"/>
                  <c:y val="-2.314814814814814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367-4B03-A956-79CAE1895162}"/>
                </c:ext>
              </c:extLst>
            </c:dLbl>
            <c:dLbl>
              <c:idx val="1"/>
              <c:delete val="1"/>
              <c:extLst>
                <c:ext xmlns:c15="http://schemas.microsoft.com/office/drawing/2012/chart" uri="{CE6537A1-D6FC-4f65-9D91-7224C49458BB}"/>
                <c:ext xmlns:c16="http://schemas.microsoft.com/office/drawing/2014/chart" uri="{C3380CC4-5D6E-409C-BE32-E72D297353CC}">
                  <c16:uniqueId val="{00000033-4F46-4C3E-ABEE-BCFC3C000BCA}"/>
                </c:ext>
              </c:extLst>
            </c:dLbl>
            <c:dLbl>
              <c:idx val="2"/>
              <c:delete val="1"/>
              <c:extLst>
                <c:ext xmlns:c15="http://schemas.microsoft.com/office/drawing/2012/chart" uri="{CE6537A1-D6FC-4f65-9D91-7224C49458BB}"/>
                <c:ext xmlns:c16="http://schemas.microsoft.com/office/drawing/2014/chart" uri="{C3380CC4-5D6E-409C-BE32-E72D297353CC}">
                  <c16:uniqueId val="{00000034-4F46-4C3E-ABEE-BCFC3C000BCA}"/>
                </c:ext>
              </c:extLst>
            </c:dLbl>
            <c:dLbl>
              <c:idx val="3"/>
              <c:delete val="1"/>
              <c:extLst>
                <c:ext xmlns:c15="http://schemas.microsoft.com/office/drawing/2012/chart" uri="{CE6537A1-D6FC-4f65-9D91-7224C49458BB}"/>
                <c:ext xmlns:c16="http://schemas.microsoft.com/office/drawing/2014/chart" uri="{C3380CC4-5D6E-409C-BE32-E72D297353CC}">
                  <c16:uniqueId val="{00000035-4F46-4C3E-ABEE-BCFC3C000BCA}"/>
                </c:ext>
              </c:extLst>
            </c:dLbl>
            <c:dLbl>
              <c:idx val="4"/>
              <c:delete val="1"/>
              <c:extLst>
                <c:ext xmlns:c15="http://schemas.microsoft.com/office/drawing/2012/chart" uri="{CE6537A1-D6FC-4f65-9D91-7224C49458BB}"/>
                <c:ext xmlns:c16="http://schemas.microsoft.com/office/drawing/2014/chart" uri="{C3380CC4-5D6E-409C-BE32-E72D297353CC}">
                  <c16:uniqueId val="{0000003A-4F46-4C3E-ABEE-BCFC3C000BCA}"/>
                </c:ext>
              </c:extLst>
            </c:dLbl>
            <c:dLbl>
              <c:idx val="5"/>
              <c:layout>
                <c:manualLayout>
                  <c:x val="-0.11325699912510936"/>
                  <c:y val="-2.77777777777777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9-4F46-4C3E-ABEE-BCFC3C000BCA}"/>
                </c:ext>
              </c:extLst>
            </c:dLbl>
            <c:dLbl>
              <c:idx val="6"/>
              <c:delete val="1"/>
              <c:extLst>
                <c:ext xmlns:c15="http://schemas.microsoft.com/office/drawing/2012/chart" uri="{CE6537A1-D6FC-4f65-9D91-7224C49458BB}"/>
                <c:ext xmlns:c16="http://schemas.microsoft.com/office/drawing/2014/chart" uri="{C3380CC4-5D6E-409C-BE32-E72D297353CC}">
                  <c16:uniqueId val="{00000036-4F46-4C3E-ABEE-BCFC3C000BCA}"/>
                </c:ext>
              </c:extLst>
            </c:dLbl>
            <c:dLbl>
              <c:idx val="7"/>
              <c:delete val="1"/>
              <c:extLst>
                <c:ext xmlns:c15="http://schemas.microsoft.com/office/drawing/2012/chart" uri="{CE6537A1-D6FC-4f65-9D91-7224C49458BB}"/>
                <c:ext xmlns:c16="http://schemas.microsoft.com/office/drawing/2014/chart" uri="{C3380CC4-5D6E-409C-BE32-E72D297353CC}">
                  <c16:uniqueId val="{00000037-4F46-4C3E-ABEE-BCFC3C000BCA}"/>
                </c:ext>
              </c:extLst>
            </c:dLbl>
            <c:dLbl>
              <c:idx val="8"/>
              <c:delete val="1"/>
              <c:extLst>
                <c:ext xmlns:c15="http://schemas.microsoft.com/office/drawing/2012/chart" uri="{CE6537A1-D6FC-4f65-9D91-7224C49458BB}"/>
                <c:ext xmlns:c16="http://schemas.microsoft.com/office/drawing/2014/chart" uri="{C3380CC4-5D6E-409C-BE32-E72D297353CC}">
                  <c16:uniqueId val="{00000038-4F46-4C3E-ABEE-BCFC3C000BCA}"/>
                </c:ext>
              </c:extLst>
            </c:dLbl>
            <c:dLbl>
              <c:idx val="9"/>
              <c:delete val="1"/>
              <c:extLst>
                <c:ext xmlns:c15="http://schemas.microsoft.com/office/drawing/2012/chart" uri="{CE6537A1-D6FC-4f65-9D91-7224C49458BB}"/>
                <c:ext xmlns:c16="http://schemas.microsoft.com/office/drawing/2014/chart" uri="{C3380CC4-5D6E-409C-BE32-E72D297353CC}">
                  <c16:uniqueId val="{00000032-4F46-4C3E-ABEE-BCFC3C000BCA}"/>
                </c:ext>
              </c:extLst>
            </c:dLbl>
            <c:dLbl>
              <c:idx val="10"/>
              <c:delete val="1"/>
              <c:extLst>
                <c:ext xmlns:c15="http://schemas.microsoft.com/office/drawing/2012/chart" uri="{CE6537A1-D6FC-4f65-9D91-7224C49458BB}"/>
                <c:ext xmlns:c16="http://schemas.microsoft.com/office/drawing/2014/chart" uri="{C3380CC4-5D6E-409C-BE32-E72D297353CC}">
                  <c16:uniqueId val="{00000031-4F46-4C3E-ABEE-BCFC3C000BCA}"/>
                </c:ext>
              </c:extLst>
            </c:dLbl>
            <c:dLbl>
              <c:idx val="11"/>
              <c:delete val="1"/>
              <c:extLst>
                <c:ext xmlns:c15="http://schemas.microsoft.com/office/drawing/2012/chart" uri="{CE6537A1-D6FC-4f65-9D91-7224C49458BB}"/>
                <c:ext xmlns:c16="http://schemas.microsoft.com/office/drawing/2014/chart" uri="{C3380CC4-5D6E-409C-BE32-E72D297353CC}">
                  <c16:uniqueId val="{00000030-4F46-4C3E-ABEE-BCFC3C000BCA}"/>
                </c:ext>
              </c:extLst>
            </c:dLbl>
            <c:dLbl>
              <c:idx val="12"/>
              <c:delete val="1"/>
              <c:extLst>
                <c:ext xmlns:c15="http://schemas.microsoft.com/office/drawing/2012/chart" uri="{CE6537A1-D6FC-4f65-9D91-7224C49458BB}"/>
                <c:ext xmlns:c16="http://schemas.microsoft.com/office/drawing/2014/chart" uri="{C3380CC4-5D6E-409C-BE32-E72D297353CC}">
                  <c16:uniqueId val="{0000002F-4F46-4C3E-ABEE-BCFC3C000BCA}"/>
                </c:ext>
              </c:extLst>
            </c:dLbl>
            <c:dLbl>
              <c:idx val="13"/>
              <c:delete val="1"/>
              <c:extLst>
                <c:ext xmlns:c15="http://schemas.microsoft.com/office/drawing/2012/chart" uri="{CE6537A1-D6FC-4f65-9D91-7224C49458BB}"/>
                <c:ext xmlns:c16="http://schemas.microsoft.com/office/drawing/2014/chart" uri="{C3380CC4-5D6E-409C-BE32-E72D297353CC}">
                  <c16:uniqueId val="{0000002E-4F46-4C3E-ABEE-BCFC3C000BCA}"/>
                </c:ext>
              </c:extLst>
            </c:dLbl>
            <c:dLbl>
              <c:idx val="14"/>
              <c:delete val="1"/>
              <c:extLst>
                <c:ext xmlns:c15="http://schemas.microsoft.com/office/drawing/2012/chart" uri="{CE6537A1-D6FC-4f65-9D91-7224C49458BB}"/>
                <c:ext xmlns:c16="http://schemas.microsoft.com/office/drawing/2014/chart" uri="{C3380CC4-5D6E-409C-BE32-E72D297353CC}">
                  <c16:uniqueId val="{0000002D-4F46-4C3E-ABEE-BCFC3C000BCA}"/>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'Total costs and revenues 2026'!$H$307:$V$307</c:f>
              <c:strCache>
                <c:ptCount val="15"/>
                <c:pt idx="0">
                  <c:v>2026/27</c:v>
                </c:pt>
                <c:pt idx="1">
                  <c:v>2027/28</c:v>
                </c:pt>
                <c:pt idx="2">
                  <c:v>2028/29</c:v>
                </c:pt>
                <c:pt idx="3">
                  <c:v>2029/30</c:v>
                </c:pt>
                <c:pt idx="4">
                  <c:v>2030/31</c:v>
                </c:pt>
                <c:pt idx="5">
                  <c:v>2031/32</c:v>
                </c:pt>
                <c:pt idx="6">
                  <c:v>2032/33</c:v>
                </c:pt>
                <c:pt idx="7">
                  <c:v>2033/34</c:v>
                </c:pt>
                <c:pt idx="8">
                  <c:v>2034/35</c:v>
                </c:pt>
                <c:pt idx="9">
                  <c:v>2035/36</c:v>
                </c:pt>
                <c:pt idx="10">
                  <c:v>2036/37</c:v>
                </c:pt>
                <c:pt idx="11">
                  <c:v>2037/38</c:v>
                </c:pt>
                <c:pt idx="12">
                  <c:v>2038/39</c:v>
                </c:pt>
                <c:pt idx="13">
                  <c:v>2039/40</c:v>
                </c:pt>
                <c:pt idx="14">
                  <c:v>2040/41</c:v>
                </c:pt>
              </c:strCache>
            </c:strRef>
          </c:cat>
          <c:val>
            <c:numRef>
              <c:f>'Total costs and revenues 2026'!$H$279:$V$279</c:f>
              <c:numCache>
                <c:formatCode>_(* #,##0.00_);_(* \(#,##0.00\);_(* "-"??_);_(@_)</c:formatCode>
                <c:ptCount val="15"/>
                <c:pt idx="0">
                  <c:v>17.237889504396872</c:v>
                </c:pt>
                <c:pt idx="1">
                  <c:v>20.978175685990131</c:v>
                </c:pt>
                <c:pt idx="2">
                  <c:v>22.063856496203552</c:v>
                </c:pt>
                <c:pt idx="3">
                  <c:v>22.425659936914343</c:v>
                </c:pt>
                <c:pt idx="4">
                  <c:v>22.656628477804304</c:v>
                </c:pt>
                <c:pt idx="5">
                  <c:v>22.656628477804304</c:v>
                </c:pt>
                <c:pt idx="6">
                  <c:v>22.656628477804304</c:v>
                </c:pt>
                <c:pt idx="7">
                  <c:v>22.656628477804304</c:v>
                </c:pt>
                <c:pt idx="8">
                  <c:v>22.656628477804304</c:v>
                </c:pt>
                <c:pt idx="9">
                  <c:v>22.656628477804304</c:v>
                </c:pt>
                <c:pt idx="10">
                  <c:v>22.656628477804304</c:v>
                </c:pt>
                <c:pt idx="11">
                  <c:v>22.656628477804304</c:v>
                </c:pt>
                <c:pt idx="12">
                  <c:v>22.656628477804304</c:v>
                </c:pt>
                <c:pt idx="13">
                  <c:v>22.656628477804304</c:v>
                </c:pt>
                <c:pt idx="14">
                  <c:v>22.656628477804304</c:v>
                </c:pt>
              </c:numCache>
            </c:numRef>
          </c:val>
          <c:smooth val="0"/>
          <c:extLst>
            <c:ext xmlns:c16="http://schemas.microsoft.com/office/drawing/2014/chart" uri="{C3380CC4-5D6E-409C-BE32-E72D297353CC}">
              <c16:uniqueId val="{00000002-4F46-4C3E-ABEE-BCFC3C000BCA}"/>
            </c:ext>
          </c:extLst>
        </c:ser>
        <c:ser>
          <c:idx val="3"/>
          <c:order val="3"/>
          <c:tx>
            <c:v>Copper Price</c:v>
          </c:tx>
          <c:spPr>
            <a:ln w="28575" cap="rnd">
              <a:solidFill>
                <a:srgbClr val="FF8A00"/>
              </a:solidFill>
              <a:round/>
            </a:ln>
            <a:effectLst/>
          </c:spPr>
          <c:marker>
            <c:symbol val="none"/>
          </c:marker>
          <c:dLbls>
            <c:dLbl>
              <c:idx val="1"/>
              <c:delete val="1"/>
              <c:extLst>
                <c:ext xmlns:c15="http://schemas.microsoft.com/office/drawing/2012/chart" uri="{CE6537A1-D6FC-4f65-9D91-7224C49458BB}"/>
                <c:ext xmlns:c16="http://schemas.microsoft.com/office/drawing/2014/chart" uri="{C3380CC4-5D6E-409C-BE32-E72D297353CC}">
                  <c16:uniqueId val="{00000004-4F46-4C3E-ABEE-BCFC3C000BCA}"/>
                </c:ext>
              </c:extLst>
            </c:dLbl>
            <c:dLbl>
              <c:idx val="2"/>
              <c:delete val="1"/>
              <c:extLst>
                <c:ext xmlns:c15="http://schemas.microsoft.com/office/drawing/2012/chart" uri="{CE6537A1-D6FC-4f65-9D91-7224C49458BB}"/>
                <c:ext xmlns:c16="http://schemas.microsoft.com/office/drawing/2014/chart" uri="{C3380CC4-5D6E-409C-BE32-E72D297353CC}">
                  <c16:uniqueId val="{00000005-4F46-4C3E-ABEE-BCFC3C000BCA}"/>
                </c:ext>
              </c:extLst>
            </c:dLbl>
            <c:dLbl>
              <c:idx val="3"/>
              <c:delete val="1"/>
              <c:extLst>
                <c:ext xmlns:c15="http://schemas.microsoft.com/office/drawing/2012/chart" uri="{CE6537A1-D6FC-4f65-9D91-7224C49458BB}"/>
                <c:ext xmlns:c16="http://schemas.microsoft.com/office/drawing/2014/chart" uri="{C3380CC4-5D6E-409C-BE32-E72D297353CC}">
                  <c16:uniqueId val="{00000006-4F46-4C3E-ABEE-BCFC3C000BCA}"/>
                </c:ext>
              </c:extLst>
            </c:dLbl>
            <c:dLbl>
              <c:idx val="5"/>
              <c:delete val="1"/>
              <c:extLst>
                <c:ext xmlns:c15="http://schemas.microsoft.com/office/drawing/2012/chart" uri="{CE6537A1-D6FC-4f65-9D91-7224C49458BB}"/>
                <c:ext xmlns:c16="http://schemas.microsoft.com/office/drawing/2014/chart" uri="{C3380CC4-5D6E-409C-BE32-E72D297353CC}">
                  <c16:uniqueId val="{00000007-4F46-4C3E-ABEE-BCFC3C000BCA}"/>
                </c:ext>
              </c:extLst>
            </c:dLbl>
            <c:dLbl>
              <c:idx val="6"/>
              <c:delete val="1"/>
              <c:extLst>
                <c:ext xmlns:c15="http://schemas.microsoft.com/office/drawing/2012/chart" uri="{CE6537A1-D6FC-4f65-9D91-7224C49458BB}"/>
                <c:ext xmlns:c16="http://schemas.microsoft.com/office/drawing/2014/chart" uri="{C3380CC4-5D6E-409C-BE32-E72D297353CC}">
                  <c16:uniqueId val="{00000008-4F46-4C3E-ABEE-BCFC3C000BCA}"/>
                </c:ext>
              </c:extLst>
            </c:dLbl>
            <c:dLbl>
              <c:idx val="7"/>
              <c:delete val="1"/>
              <c:extLst>
                <c:ext xmlns:c15="http://schemas.microsoft.com/office/drawing/2012/chart" uri="{CE6537A1-D6FC-4f65-9D91-7224C49458BB}"/>
                <c:ext xmlns:c16="http://schemas.microsoft.com/office/drawing/2014/chart" uri="{C3380CC4-5D6E-409C-BE32-E72D297353CC}">
                  <c16:uniqueId val="{00000009-4F46-4C3E-ABEE-BCFC3C000BCA}"/>
                </c:ext>
              </c:extLst>
            </c:dLbl>
            <c:dLbl>
              <c:idx val="8"/>
              <c:delete val="1"/>
              <c:extLst>
                <c:ext xmlns:c15="http://schemas.microsoft.com/office/drawing/2012/chart" uri="{CE6537A1-D6FC-4f65-9D91-7224C49458BB}"/>
                <c:ext xmlns:c16="http://schemas.microsoft.com/office/drawing/2014/chart" uri="{C3380CC4-5D6E-409C-BE32-E72D297353CC}">
                  <c16:uniqueId val="{0000000A-4F46-4C3E-ABEE-BCFC3C000BCA}"/>
                </c:ext>
              </c:extLst>
            </c:dLbl>
            <c:dLbl>
              <c:idx val="9"/>
              <c:delete val="1"/>
              <c:extLst>
                <c:ext xmlns:c15="http://schemas.microsoft.com/office/drawing/2012/chart" uri="{CE6537A1-D6FC-4f65-9D91-7224C49458BB}"/>
                <c:ext xmlns:c16="http://schemas.microsoft.com/office/drawing/2014/chart" uri="{C3380CC4-5D6E-409C-BE32-E72D297353CC}">
                  <c16:uniqueId val="{0000000B-4F46-4C3E-ABEE-BCFC3C000BCA}"/>
                </c:ext>
              </c:extLst>
            </c:dLbl>
            <c:dLbl>
              <c:idx val="10"/>
              <c:delete val="1"/>
              <c:extLst>
                <c:ext xmlns:c15="http://schemas.microsoft.com/office/drawing/2012/chart" uri="{CE6537A1-D6FC-4f65-9D91-7224C49458BB}"/>
                <c:ext xmlns:c16="http://schemas.microsoft.com/office/drawing/2014/chart" uri="{C3380CC4-5D6E-409C-BE32-E72D297353CC}">
                  <c16:uniqueId val="{00000010-4F46-4C3E-ABEE-BCFC3C000BCA}"/>
                </c:ext>
              </c:extLst>
            </c:dLbl>
            <c:dLbl>
              <c:idx val="11"/>
              <c:delete val="1"/>
              <c:extLst>
                <c:ext xmlns:c15="http://schemas.microsoft.com/office/drawing/2012/chart" uri="{CE6537A1-D6FC-4f65-9D91-7224C49458BB}"/>
                <c:ext xmlns:c16="http://schemas.microsoft.com/office/drawing/2014/chart" uri="{C3380CC4-5D6E-409C-BE32-E72D297353CC}">
                  <c16:uniqueId val="{0000000C-4F46-4C3E-ABEE-BCFC3C000BCA}"/>
                </c:ext>
              </c:extLst>
            </c:dLbl>
            <c:dLbl>
              <c:idx val="12"/>
              <c:delete val="1"/>
              <c:extLst>
                <c:ext xmlns:c15="http://schemas.microsoft.com/office/drawing/2012/chart" uri="{CE6537A1-D6FC-4f65-9D91-7224C49458BB}"/>
                <c:ext xmlns:c16="http://schemas.microsoft.com/office/drawing/2014/chart" uri="{C3380CC4-5D6E-409C-BE32-E72D297353CC}">
                  <c16:uniqueId val="{0000000D-4F46-4C3E-ABEE-BCFC3C000BCA}"/>
                </c:ext>
              </c:extLst>
            </c:dLbl>
            <c:dLbl>
              <c:idx val="13"/>
              <c:delete val="1"/>
              <c:extLst>
                <c:ext xmlns:c15="http://schemas.microsoft.com/office/drawing/2012/chart" uri="{CE6537A1-D6FC-4f65-9D91-7224C49458BB}"/>
                <c:ext xmlns:c16="http://schemas.microsoft.com/office/drawing/2014/chart" uri="{C3380CC4-5D6E-409C-BE32-E72D297353CC}">
                  <c16:uniqueId val="{0000000F-4F46-4C3E-ABEE-BCFC3C000BCA}"/>
                </c:ext>
              </c:extLst>
            </c:dLbl>
            <c:dLbl>
              <c:idx val="14"/>
              <c:delete val="1"/>
              <c:extLst>
                <c:ext xmlns:c15="http://schemas.microsoft.com/office/drawing/2012/chart" uri="{CE6537A1-D6FC-4f65-9D91-7224C49458BB}"/>
                <c:ext xmlns:c16="http://schemas.microsoft.com/office/drawing/2014/chart" uri="{C3380CC4-5D6E-409C-BE32-E72D297353CC}">
                  <c16:uniqueId val="{0000000E-4F46-4C3E-ABEE-BCFC3C000BCA}"/>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'Total costs and revenues 2026'!$H$307:$V$307</c:f>
              <c:strCache>
                <c:ptCount val="15"/>
                <c:pt idx="0">
                  <c:v>2026/27</c:v>
                </c:pt>
                <c:pt idx="1">
                  <c:v>2027/28</c:v>
                </c:pt>
                <c:pt idx="2">
                  <c:v>2028/29</c:v>
                </c:pt>
                <c:pt idx="3">
                  <c:v>2029/30</c:v>
                </c:pt>
                <c:pt idx="4">
                  <c:v>2030/31</c:v>
                </c:pt>
                <c:pt idx="5">
                  <c:v>2031/32</c:v>
                </c:pt>
                <c:pt idx="6">
                  <c:v>2032/33</c:v>
                </c:pt>
                <c:pt idx="7">
                  <c:v>2033/34</c:v>
                </c:pt>
                <c:pt idx="8">
                  <c:v>2034/35</c:v>
                </c:pt>
                <c:pt idx="9">
                  <c:v>2035/36</c:v>
                </c:pt>
                <c:pt idx="10">
                  <c:v>2036/37</c:v>
                </c:pt>
                <c:pt idx="11">
                  <c:v>2037/38</c:v>
                </c:pt>
                <c:pt idx="12">
                  <c:v>2038/39</c:v>
                </c:pt>
                <c:pt idx="13">
                  <c:v>2039/40</c:v>
                </c:pt>
                <c:pt idx="14">
                  <c:v>2040/41</c:v>
                </c:pt>
              </c:strCache>
            </c:strRef>
          </c:cat>
          <c:val>
            <c:numRef>
              <c:f>'Total costs and revenues 2026'!$H$308:$V$308</c:f>
              <c:numCache>
                <c:formatCode>_(* #,##0.00_);_(* \(#,##0.00\);_(* "-"??_);_(@_)</c:formatCode>
                <c:ptCount val="15"/>
                <c:pt idx="0">
                  <c:v>13.968608411606828</c:v>
                </c:pt>
                <c:pt idx="1">
                  <c:v>14.339421363974637</c:v>
                </c:pt>
                <c:pt idx="2">
                  <c:v>14.660323522813888</c:v>
                </c:pt>
                <c:pt idx="3">
                  <c:v>14.872796891235078</c:v>
                </c:pt>
                <c:pt idx="4">
                  <c:v>14.951423355894867</c:v>
                </c:pt>
                <c:pt idx="5">
                  <c:v>14.951423355894867</c:v>
                </c:pt>
                <c:pt idx="6">
                  <c:v>14.951423355894867</c:v>
                </c:pt>
                <c:pt idx="7">
                  <c:v>14.951423355894867</c:v>
                </c:pt>
                <c:pt idx="8">
                  <c:v>14.951423355894867</c:v>
                </c:pt>
                <c:pt idx="9">
                  <c:v>14.951423355894867</c:v>
                </c:pt>
                <c:pt idx="10">
                  <c:v>14.951423355894867</c:v>
                </c:pt>
                <c:pt idx="11">
                  <c:v>14.951423355894867</c:v>
                </c:pt>
                <c:pt idx="12">
                  <c:v>14.951423355894867</c:v>
                </c:pt>
                <c:pt idx="13">
                  <c:v>14.951423355894867</c:v>
                </c:pt>
                <c:pt idx="14">
                  <c:v>14.951423355894867</c:v>
                </c:pt>
              </c:numCache>
            </c:numRef>
          </c:val>
          <c:smooth val="0"/>
          <c:extLst>
            <c:ext xmlns:c16="http://schemas.microsoft.com/office/drawing/2014/chart" uri="{C3380CC4-5D6E-409C-BE32-E72D297353CC}">
              <c16:uniqueId val="{00000003-4F46-4C3E-ABEE-BCFC3C000BCA}"/>
            </c:ext>
          </c:extLst>
        </c:ser>
        <c:dLbls>
          <c:showLegendKey val="0"/>
          <c:showVal val="1"/>
          <c:showCatName val="0"/>
          <c:showSerName val="0"/>
          <c:showPercent val="0"/>
          <c:showBubbleSize val="0"/>
        </c:dLbls>
        <c:smooth val="0"/>
        <c:axId val="1262803824"/>
        <c:axId val="1780566256"/>
      </c:lineChart>
      <c:catAx>
        <c:axId val="1262803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80566256"/>
        <c:crosses val="autoZero"/>
        <c:auto val="1"/>
        <c:lblAlgn val="ctr"/>
        <c:lblOffset val="100"/>
        <c:noMultiLvlLbl val="0"/>
      </c:catAx>
      <c:valAx>
        <c:axId val="1780566256"/>
        <c:scaling>
          <c:orientation val="minMax"/>
          <c:min val="10"/>
        </c:scaling>
        <c:delete val="0"/>
        <c:axPos val="l"/>
        <c:majorGridlines>
          <c:spPr>
            <a:ln w="9525" cap="flat" cmpd="sng" algn="ctr">
              <a:solidFill>
                <a:schemeClr val="tx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62803824"/>
        <c:crosses val="autoZero"/>
        <c:crossBetween val="between"/>
        <c:majorUnit val="1"/>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3" Type="http://schemas.openxmlformats.org/officeDocument/2006/relationships/chart" Target="../charts/chart4.xml"/><Relationship Id="rId7" Type="http://schemas.openxmlformats.org/officeDocument/2006/relationships/chart" Target="../charts/chart8.xml"/><Relationship Id="rId2" Type="http://schemas.openxmlformats.org/officeDocument/2006/relationships/chart" Target="../charts/chart3.xml"/><Relationship Id="rId1" Type="http://schemas.openxmlformats.org/officeDocument/2006/relationships/chart" Target="../charts/chart2.xml"/><Relationship Id="rId6" Type="http://schemas.openxmlformats.org/officeDocument/2006/relationships/chart" Target="../charts/chart7.xml"/><Relationship Id="rId5" Type="http://schemas.openxmlformats.org/officeDocument/2006/relationships/chart" Target="../charts/chart6.xml"/><Relationship Id="rId4"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458786</xdr:colOff>
      <xdr:row>1</xdr:row>
      <xdr:rowOff>66541</xdr:rowOff>
    </xdr:to>
    <xdr:pic>
      <xdr:nvPicPr>
        <xdr:cNvPr id="2" name="Picture 1">
          <a:extLst>
            <a:ext uri="{FF2B5EF4-FFF2-40B4-BE49-F238E27FC236}">
              <a16:creationId xmlns:a16="http://schemas.microsoft.com/office/drawing/2014/main" id="{A22B39E4-379F-4759-BBB5-F97C02C1FD10}"/>
            </a:ext>
          </a:extLst>
        </xdr:cNvPr>
        <xdr:cNvPicPr>
          <a:picLocks noChangeAspect="1"/>
        </xdr:cNvPicPr>
      </xdr:nvPicPr>
      <xdr:blipFill>
        <a:blip xmlns:r="http://schemas.openxmlformats.org/officeDocument/2006/relationships" r:embed="rId1"/>
        <a:stretch>
          <a:fillRect/>
        </a:stretch>
      </xdr:blipFill>
      <xdr:spPr>
        <a:xfrm>
          <a:off x="0" y="0"/>
          <a:ext cx="2346324" cy="99046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2174874</xdr:colOff>
      <xdr:row>2</xdr:row>
      <xdr:rowOff>18916</xdr:rowOff>
    </xdr:to>
    <xdr:pic>
      <xdr:nvPicPr>
        <xdr:cNvPr id="2" name="Picture 1">
          <a:extLst>
            <a:ext uri="{FF2B5EF4-FFF2-40B4-BE49-F238E27FC236}">
              <a16:creationId xmlns:a16="http://schemas.microsoft.com/office/drawing/2014/main" id="{ECEA055F-9DA4-4A7C-8A3F-61BE7549D06D}"/>
            </a:ext>
          </a:extLst>
        </xdr:cNvPr>
        <xdr:cNvPicPr>
          <a:picLocks noChangeAspect="1"/>
        </xdr:cNvPicPr>
      </xdr:nvPicPr>
      <xdr:blipFill>
        <a:blip xmlns:r="http://schemas.openxmlformats.org/officeDocument/2006/relationships" r:embed="rId1"/>
        <a:stretch>
          <a:fillRect/>
        </a:stretch>
      </xdr:blipFill>
      <xdr:spPr>
        <a:xfrm>
          <a:off x="0" y="0"/>
          <a:ext cx="2346324" cy="99046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9</xdr:col>
      <xdr:colOff>0</xdr:colOff>
      <xdr:row>10</xdr:row>
      <xdr:rowOff>34925</xdr:rowOff>
    </xdr:from>
    <xdr:to>
      <xdr:col>14</xdr:col>
      <xdr:colOff>114300</xdr:colOff>
      <xdr:row>26</xdr:row>
      <xdr:rowOff>205579</xdr:rowOff>
    </xdr:to>
    <xdr:graphicFrame macro="">
      <xdr:nvGraphicFramePr>
        <xdr:cNvPr id="8" name="Chart 1">
          <a:extLst>
            <a:ext uri="{FF2B5EF4-FFF2-40B4-BE49-F238E27FC236}">
              <a16:creationId xmlns:a16="http://schemas.microsoft.com/office/drawing/2014/main" id="{99E4F633-2D8B-4159-821B-99F07D37E2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23</xdr:col>
      <xdr:colOff>464344</xdr:colOff>
      <xdr:row>286</xdr:row>
      <xdr:rowOff>21430</xdr:rowOff>
    </xdr:from>
    <xdr:to>
      <xdr:col>31</xdr:col>
      <xdr:colOff>178594</xdr:colOff>
      <xdr:row>307</xdr:row>
      <xdr:rowOff>85724</xdr:rowOff>
    </xdr:to>
    <xdr:graphicFrame macro="">
      <xdr:nvGraphicFramePr>
        <xdr:cNvPr id="2" name="Chart 1">
          <a:extLst>
            <a:ext uri="{FF2B5EF4-FFF2-40B4-BE49-F238E27FC236}">
              <a16:creationId xmlns:a16="http://schemas.microsoft.com/office/drawing/2014/main" id="{AD085927-BEB1-4F9A-AD85-E419DE7144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23</xdr:col>
      <xdr:colOff>476250</xdr:colOff>
      <xdr:row>249</xdr:row>
      <xdr:rowOff>176212</xdr:rowOff>
    </xdr:from>
    <xdr:to>
      <xdr:col>31</xdr:col>
      <xdr:colOff>190500</xdr:colOff>
      <xdr:row>264</xdr:row>
      <xdr:rowOff>61912</xdr:rowOff>
    </xdr:to>
    <xdr:graphicFrame macro="">
      <xdr:nvGraphicFramePr>
        <xdr:cNvPr id="3" name="Chart 2">
          <a:extLst>
            <a:ext uri="{FF2B5EF4-FFF2-40B4-BE49-F238E27FC236}">
              <a16:creationId xmlns:a16="http://schemas.microsoft.com/office/drawing/2014/main" id="{958CDF03-9D53-43B4-8BA9-E4243C6BEA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23</xdr:col>
      <xdr:colOff>488156</xdr:colOff>
      <xdr:row>264</xdr:row>
      <xdr:rowOff>188119</xdr:rowOff>
    </xdr:from>
    <xdr:to>
      <xdr:col>31</xdr:col>
      <xdr:colOff>202406</xdr:colOff>
      <xdr:row>279</xdr:row>
      <xdr:rowOff>73819</xdr:rowOff>
    </xdr:to>
    <xdr:graphicFrame macro="">
      <xdr:nvGraphicFramePr>
        <xdr:cNvPr id="4" name="Chart 3">
          <a:extLst>
            <a:ext uri="{FF2B5EF4-FFF2-40B4-BE49-F238E27FC236}">
              <a16:creationId xmlns:a16="http://schemas.microsoft.com/office/drawing/2014/main" id="{DC9E5B11-1DFF-4BBB-AB7B-58A682A3D8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1047751</xdr:colOff>
      <xdr:row>11</xdr:row>
      <xdr:rowOff>5273</xdr:rowOff>
    </xdr:from>
    <xdr:to>
      <xdr:col>14</xdr:col>
      <xdr:colOff>190501</xdr:colOff>
      <xdr:row>26</xdr:row>
      <xdr:rowOff>35717</xdr:rowOff>
    </xdr:to>
    <xdr:graphicFrame macro="">
      <xdr:nvGraphicFramePr>
        <xdr:cNvPr id="16" name="Chart 4">
          <a:extLst>
            <a:ext uri="{FF2B5EF4-FFF2-40B4-BE49-F238E27FC236}">
              <a16:creationId xmlns:a16="http://schemas.microsoft.com/office/drawing/2014/main" id="{352D5623-D058-4B62-A90F-12F736A505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14</xdr:col>
      <xdr:colOff>301624</xdr:colOff>
      <xdr:row>11</xdr:row>
      <xdr:rowOff>0</xdr:rowOff>
    </xdr:from>
    <xdr:to>
      <xdr:col>18</xdr:col>
      <xdr:colOff>273845</xdr:colOff>
      <xdr:row>26</xdr:row>
      <xdr:rowOff>35717</xdr:rowOff>
    </xdr:to>
    <xdr:graphicFrame macro="">
      <xdr:nvGraphicFramePr>
        <xdr:cNvPr id="18" name="Chart 1">
          <a:extLst>
            <a:ext uri="{FF2B5EF4-FFF2-40B4-BE49-F238E27FC236}">
              <a16:creationId xmlns:a16="http://schemas.microsoft.com/office/drawing/2014/main" id="{D19EF4E6-CBF5-4949-968F-24AC243CC4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18</xdr:col>
      <xdr:colOff>125014</xdr:colOff>
      <xdr:row>94</xdr:row>
      <xdr:rowOff>152399</xdr:rowOff>
    </xdr:from>
    <xdr:to>
      <xdr:col>21</xdr:col>
      <xdr:colOff>1160858</xdr:colOff>
      <xdr:row>109</xdr:row>
      <xdr:rowOff>38099</xdr:rowOff>
    </xdr:to>
    <xdr:graphicFrame macro="">
      <xdr:nvGraphicFramePr>
        <xdr:cNvPr id="7" name="Chart 6">
          <a:extLst>
            <a:ext uri="{FF2B5EF4-FFF2-40B4-BE49-F238E27FC236}">
              <a16:creationId xmlns:a16="http://schemas.microsoft.com/office/drawing/2014/main" id="{2BA6F42B-672B-4034-BA0D-5BD499BA5F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23</xdr:col>
      <xdr:colOff>447675</xdr:colOff>
      <xdr:row>309</xdr:row>
      <xdr:rowOff>38099</xdr:rowOff>
    </xdr:from>
    <xdr:to>
      <xdr:col>30</xdr:col>
      <xdr:colOff>485775</xdr:colOff>
      <xdr:row>321</xdr:row>
      <xdr:rowOff>66674</xdr:rowOff>
    </xdr:to>
    <xdr:graphicFrame macro="">
      <xdr:nvGraphicFramePr>
        <xdr:cNvPr id="9" name="Chart 8">
          <a:extLst>
            <a:ext uri="{FF2B5EF4-FFF2-40B4-BE49-F238E27FC236}">
              <a16:creationId xmlns:a16="http://schemas.microsoft.com/office/drawing/2014/main" id="{8AFCB779-5DDD-3D0B-09AB-E3D00191D60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ofcomuk.sharepoint.com/sites/tar2026/cons/Main%20Consultation%20Drafting/z%20Supporting%20documents/Models%20for%20publication/NON-CONFIDENTIAL-TAR-2026-Consultation-Cost-forecast-model.xlsb" TargetMode="External"/><Relationship Id="rId1" Type="http://schemas.openxmlformats.org/officeDocument/2006/relationships/externalLinkPath" Target="NON-CONFIDENTIAL-TAR-2026-Consultation-Cost-forecast-model.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ntents"/>
      <sheetName val="Terms &amp; Conditions "/>
      <sheetName val="Style Guidelines"/>
      <sheetName val="Model map"/>
      <sheetName val="Control panel"/>
      <sheetName val="Names mapping&gt;&gt;"/>
      <sheetName val="Lists"/>
      <sheetName val="Modelling starting values&gt;&gt;"/>
      <sheetName val="ModelStartValues_Comp"/>
      <sheetName val="ModelStartValues_Serv"/>
      <sheetName val="Volume forecasts&gt;&gt;"/>
      <sheetName val="FC.ServVolumes"/>
      <sheetName val="FC.ServVolumes Areas Markets"/>
      <sheetName val="MEAmapping"/>
      <sheetName val="FC.ServMEAVolumes"/>
      <sheetName val="Component volumes&gt;&gt;"/>
      <sheetName val="UsageFactors"/>
      <sheetName val="FC.CompVolumes"/>
      <sheetName val="Other inputs&gt;&gt;"/>
      <sheetName val="AssetLives"/>
      <sheetName val="AVEs"/>
      <sheetName val="CVEs"/>
      <sheetName val="InputPriceChanges"/>
      <sheetName val="Efficiency"/>
      <sheetName val="Inflation"/>
      <sheetName val="WACC"/>
      <sheetName val="Forecasts, by component&gt;&gt;"/>
      <sheetName val="FC.Comp.GRC"/>
      <sheetName val="FC.Comp.OCMdep"/>
      <sheetName val="FC.Comp.Capex"/>
      <sheetName val="FC.Comp.NCA"/>
      <sheetName val="FC.Comp.NRC"/>
      <sheetName val="FC.Comp.HGL"/>
      <sheetName val="FC.Comp.Pay"/>
      <sheetName val="FC.Comp.NonPay"/>
      <sheetName val="FC.Comp.Total"/>
      <sheetName val="Summary after Comp Fcast&gt;"/>
      <sheetName val="UnitCost (ex Cumulo&amp;RAV Fcasts)"/>
      <sheetName val="UnitCost (ROCE, ex RAV Fcast)"/>
      <sheetName val="Forecast by Service&gt;"/>
      <sheetName val="Serv Cumulo Fcast"/>
      <sheetName val="Serv BCMR Prov SLG Fcast"/>
      <sheetName val="Serv RAV Fcast"/>
      <sheetName val="Service Adjustments"/>
      <sheetName val="Unit_Adj_Opex_Costs_Service"/>
      <sheetName val="UnitCosts_Service"/>
      <sheetName val="TotalCosts_Service"/>
      <sheetName val="Starting prices&gt;&gt;"/>
      <sheetName val="StartPrices"/>
      <sheetName val="X calculation&gt;&gt;"/>
      <sheetName val="BasketDesign"/>
      <sheetName val="Basket Ethernet LLA &gt;&gt;"/>
      <sheetName val="Basket-Ethernet LLA-Rev"/>
      <sheetName val="Basket-Ethernet LLA-Cost"/>
      <sheetName val="Basket Ethernet LLA_VHB only &gt;&gt;"/>
      <sheetName val="Basket-Ethernet LLA-Rev VHB"/>
      <sheetName val="Basket-Ethernet LLA-Cost VHB"/>
      <sheetName val="Basket Ethernet LLA &lt;= 1Gbps &gt;&gt;"/>
      <sheetName val="Basket-Ethernet LLA-Rev&lt;=1Gbps"/>
      <sheetName val="Basket-Ethernet LLA-Cost&lt;=1Gbps"/>
      <sheetName val="Basket Ethernet IEC &gt;&gt;"/>
      <sheetName val="Basket-Ethernet IEC-Rev"/>
      <sheetName val="Basket-Ethernet IEC-Cost"/>
      <sheetName val="Basket Optical LLA &gt;&gt;"/>
      <sheetName val="Basket-Optical LLA-Rev"/>
      <sheetName val="Basket-Optical LLA-Cost"/>
      <sheetName val="Basket Optical IEC &gt;&gt;"/>
      <sheetName val="Basket-Optical IEC-Rev"/>
      <sheetName val="Basket-Optical IEC-Cost"/>
      <sheetName val="Basket FTTC All Rentals &gt;&gt;"/>
      <sheetName val="Basket-FTTC All-Rev"/>
      <sheetName val="Basket-FTTC All-Cost"/>
      <sheetName val="Basket FTTC Rent All Discount&gt;&gt;"/>
      <sheetName val="Basket-FTTC All Discount-Rev"/>
      <sheetName val="Basket-FTTC All Discount-Cost"/>
      <sheetName val="Basket Unreg Copper Headline &gt;&gt;"/>
      <sheetName val="Basket-UnregCopper-Rev"/>
      <sheetName val="Basket-UnregCopper-Cost"/>
      <sheetName val="Basket SOGEA Rentals &gt;&gt;"/>
      <sheetName val="Basket-SOGEA All-Rev"/>
      <sheetName val="Basket-SOGEA All-Cost"/>
      <sheetName val="Basket SOGEA Rentals Discount&gt;&gt;"/>
      <sheetName val="Basket-SOGEA All Discount-Rev"/>
      <sheetName val="Basket-SOGEA All Discount-Cost"/>
      <sheetName val="Basket G Fast Rentals &gt;&gt;"/>
      <sheetName val="Basket-G Fast-Rev"/>
      <sheetName val="Basket-G Fast-Cost"/>
      <sheetName val="Basket GFast Rent Discount &gt;&gt;"/>
      <sheetName val="Basket-GFast Discount-Rev"/>
      <sheetName val="Basket-G Fast Discount-Cost"/>
      <sheetName val="Basket Unreg Copper Conns &gt;&gt;"/>
      <sheetName val="Basket-UnregCopperConns-Rev"/>
      <sheetName val="Basket-UnregCopperConns-Cost"/>
      <sheetName val="Basket UnregCopperC Discount &gt;&gt;"/>
      <sheetName val="Basket-UnregCopperC Disc-Rev"/>
      <sheetName val="Basket-UnregCopperC Disc-Cost"/>
      <sheetName val="Basket nonFTTP VULA Rentals &gt;&gt;"/>
      <sheetName val="Basket-nonFTTPVULA-Rev"/>
      <sheetName val="Basket-nonFTTPVULA-Cost"/>
      <sheetName val="Basket VULA Rentals Discount &gt;&gt;"/>
      <sheetName val="Basket-nonFTTPVULA Discount-Rev"/>
      <sheetName val="Basket-nonFTTVULA Discount-Cost"/>
      <sheetName val="Basket All WLA WFAEL ex FTTP &gt;&gt;"/>
      <sheetName val="Basket-AllWLAWFAEL-Rev"/>
      <sheetName val="Basket-AllWLAWFAEL-Cost"/>
      <sheetName val="Basket AllWLAWFAEL exFTTP Dis&gt;&gt;"/>
      <sheetName val="Basket-AllWLAWFAEL Disc-Rev"/>
      <sheetName val="Basket-AllWLAWFAEL Disc-Cost"/>
      <sheetName val="Basket nonFTTPVULA Conn &gt;&gt;"/>
      <sheetName val="Basket-nonFTTPVULA Conn-Rev"/>
      <sheetName val="Basket-nonFTTPVULA Conn-Cost"/>
      <sheetName val="Basket VULA Conn Discount&gt;"/>
      <sheetName val="Basket-nonFTTPVULA Con-Rev Disc"/>
      <sheetName val="Basket-nonFTTPVULA Con-Cost Dis"/>
      <sheetName val="Basket Unreg Copper Discount &gt;&gt;"/>
      <sheetName val="Basket-Unreg Copper Disc-Rev"/>
      <sheetName val="Basket-Unreg Copper Disc-Cost"/>
      <sheetName val="Basket PSTN &gt;&gt;"/>
      <sheetName val="Basket-PSTN-Rev"/>
      <sheetName val="Basket-PSTN-Cost"/>
      <sheetName val="Xcalculation"/>
      <sheetName val="Outputs for Area 3 RAB"/>
      <sheetName val="NON-CONFIDENTIAL-TAR-2026-Consu"/>
    </sheetNames>
    <definedNames>
      <definedName name="FC.TotalCosts_Service" refersTo="='TotalCosts_Service'!$CX$9:$DF$608"/>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12">
          <cell r="B12" t="str">
            <v>WE130</v>
          </cell>
          <cell r="T12">
            <v>409689.48322110268</v>
          </cell>
          <cell r="U12">
            <v>259565.98983743749</v>
          </cell>
          <cell r="V12">
            <v>198069.18219187326</v>
          </cell>
          <cell r="W12">
            <v>139764.4323963015</v>
          </cell>
          <cell r="X12">
            <v>92524.073038514834</v>
          </cell>
          <cell r="Y12">
            <v>56197.447703237965</v>
          </cell>
          <cell r="Z12">
            <v>35266.614888048767</v>
          </cell>
          <cell r="AA12">
            <v>27677.887785912895</v>
          </cell>
        </row>
        <row r="13">
          <cell r="B13" t="str">
            <v>WE347</v>
          </cell>
          <cell r="T13">
            <v>6552355.5457247254</v>
          </cell>
          <cell r="U13">
            <v>3811508.344758804</v>
          </cell>
          <cell r="V13">
            <v>2908479.4245836544</v>
          </cell>
          <cell r="W13">
            <v>2052323.1903864283</v>
          </cell>
          <cell r="X13">
            <v>1358638.2279829343</v>
          </cell>
          <cell r="Y13">
            <v>825212.27457105054</v>
          </cell>
          <cell r="Z13">
            <v>517860.59114053292</v>
          </cell>
          <cell r="AA13">
            <v>406426.51345568994</v>
          </cell>
        </row>
        <row r="14">
          <cell r="B14" t="str">
            <v>WI127</v>
          </cell>
          <cell r="T14">
            <v>2908.1296362943754</v>
          </cell>
          <cell r="U14">
            <v>1885.5344048412996</v>
          </cell>
          <cell r="V14">
            <v>1438.810445834808</v>
          </cell>
          <cell r="W14">
            <v>1015.2741737135436</v>
          </cell>
          <cell r="X14">
            <v>672.11163950804621</v>
          </cell>
          <cell r="Y14">
            <v>408.22844770644838</v>
          </cell>
          <cell r="Z14">
            <v>256.18308375203594</v>
          </cell>
          <cell r="AA14">
            <v>201.05719438189843</v>
          </cell>
        </row>
        <row r="15">
          <cell r="B15" t="str">
            <v>WI346</v>
          </cell>
          <cell r="T15">
            <v>38765.842482894979</v>
          </cell>
          <cell r="U15">
            <v>27687.487574483028</v>
          </cell>
          <cell r="V15">
            <v>21127.721795371119</v>
          </cell>
          <cell r="W15">
            <v>14908.447704380784</v>
          </cell>
          <cell r="X15">
            <v>9869.394384829975</v>
          </cell>
          <cell r="Y15">
            <v>5994.4915586804746</v>
          </cell>
          <cell r="Z15">
            <v>3761.8332128891825</v>
          </cell>
          <cell r="AA15">
            <v>2952.355871585261</v>
          </cell>
        </row>
        <row r="16">
          <cell r="B16" t="str">
            <v>WN127</v>
          </cell>
          <cell r="T16">
            <v>260.58603932349416</v>
          </cell>
          <cell r="U16">
            <v>177.25350714043901</v>
          </cell>
          <cell r="V16">
            <v>146.2919898415885</v>
          </cell>
          <cell r="W16">
            <v>109.95773586580665</v>
          </cell>
          <cell r="X16">
            <v>76.318820334083256</v>
          </cell>
          <cell r="Y16">
            <v>48.61309821409823</v>
          </cell>
          <cell r="Z16">
            <v>31.737753247215824</v>
          </cell>
          <cell r="AA16">
            <v>25.486362237007739</v>
          </cell>
        </row>
        <row r="17">
          <cell r="B17" t="str">
            <v>WN346</v>
          </cell>
          <cell r="T17">
            <v>3469.0174342703945</v>
          </cell>
          <cell r="U17">
            <v>2602.8187361012447</v>
          </cell>
          <cell r="V17">
            <v>2148.1748837811824</v>
          </cell>
          <cell r="W17">
            <v>1614.6369101968478</v>
          </cell>
          <cell r="X17">
            <v>1120.6777157041508</v>
          </cell>
          <cell r="Y17">
            <v>713.8424784528155</v>
          </cell>
          <cell r="Z17">
            <v>466.04222464360578</v>
          </cell>
          <cell r="AA17">
            <v>374.24580317605938</v>
          </cell>
        </row>
        <row r="18">
          <cell r="B18" t="str">
            <v>WX130</v>
          </cell>
          <cell r="T18">
            <v>41178.622600860443</v>
          </cell>
          <cell r="U18">
            <v>24401.030241046064</v>
          </cell>
          <cell r="V18">
            <v>20138.813193237016</v>
          </cell>
          <cell r="W18">
            <v>15136.975743857534</v>
          </cell>
          <cell r="X18">
            <v>10506.183335810949</v>
          </cell>
          <cell r="Y18">
            <v>6692.1647913759607</v>
          </cell>
          <cell r="Z18">
            <v>4369.0750567467348</v>
          </cell>
          <cell r="AA18">
            <v>3508.4975508368952</v>
          </cell>
        </row>
        <row r="19">
          <cell r="B19" t="str">
            <v>WX347</v>
          </cell>
          <cell r="T19">
            <v>506285.17994133313</v>
          </cell>
          <cell r="U19">
            <v>358308.61524927267</v>
          </cell>
          <cell r="V19">
            <v>295721.54112961731</v>
          </cell>
          <cell r="W19">
            <v>222273.76320856973</v>
          </cell>
          <cell r="X19">
            <v>154274.46978353587</v>
          </cell>
          <cell r="Y19">
            <v>98268.813887387019</v>
          </cell>
          <cell r="Z19">
            <v>64156.194145839814</v>
          </cell>
          <cell r="AA19">
            <v>51519.336955337501</v>
          </cell>
        </row>
        <row r="20">
          <cell r="B20" t="str">
            <v>WE129</v>
          </cell>
          <cell r="T20">
            <v>587125.56231766625</v>
          </cell>
          <cell r="U20">
            <v>331957.90484040452</v>
          </cell>
          <cell r="V20">
            <v>253309.88383742145</v>
          </cell>
          <cell r="W20">
            <v>178744.17283459092</v>
          </cell>
          <cell r="X20">
            <v>118328.6664497215</v>
          </cell>
          <cell r="Y20">
            <v>71870.690796697018</v>
          </cell>
          <cell r="Z20">
            <v>45102.332537409973</v>
          </cell>
          <cell r="AA20">
            <v>35397.139839366908</v>
          </cell>
        </row>
        <row r="21">
          <cell r="B21" t="str">
            <v>WX129</v>
          </cell>
          <cell r="T21">
            <v>37878.843038134</v>
          </cell>
          <cell r="U21">
            <v>31206.379849062618</v>
          </cell>
          <cell r="V21">
            <v>25755.447536813765</v>
          </cell>
          <cell r="W21">
            <v>19358.617655178768</v>
          </cell>
          <cell r="X21">
            <v>13436.315790867729</v>
          </cell>
          <cell r="Y21">
            <v>8558.5827495473914</v>
          </cell>
          <cell r="Z21">
            <v>5587.5925919125621</v>
          </cell>
          <cell r="AA21">
            <v>4487.0034662203807</v>
          </cell>
        </row>
        <row r="22">
          <cell r="B22" t="str">
            <v>WI123</v>
          </cell>
          <cell r="T22">
            <v>0</v>
          </cell>
          <cell r="U22">
            <v>0</v>
          </cell>
          <cell r="V22">
            <v>0</v>
          </cell>
          <cell r="W22">
            <v>0</v>
          </cell>
          <cell r="X22">
            <v>0</v>
          </cell>
          <cell r="Y22">
            <v>0</v>
          </cell>
          <cell r="Z22">
            <v>0</v>
          </cell>
          <cell r="AA22">
            <v>0</v>
          </cell>
        </row>
        <row r="23">
          <cell r="B23" t="str">
            <v>WN123</v>
          </cell>
          <cell r="T23">
            <v>0</v>
          </cell>
          <cell r="U23">
            <v>0</v>
          </cell>
          <cell r="V23">
            <v>0</v>
          </cell>
          <cell r="W23">
            <v>0</v>
          </cell>
          <cell r="X23">
            <v>0</v>
          </cell>
          <cell r="Y23">
            <v>0</v>
          </cell>
          <cell r="Z23">
            <v>0</v>
          </cell>
          <cell r="AA23">
            <v>0</v>
          </cell>
        </row>
        <row r="24">
          <cell r="B24" t="str">
            <v>WE310</v>
          </cell>
          <cell r="T24">
            <v>3496868.0309354048</v>
          </cell>
          <cell r="U24">
            <v>3072737.8239885676</v>
          </cell>
          <cell r="V24">
            <v>2267597.5548908459</v>
          </cell>
          <cell r="W24">
            <v>1486477.135786402</v>
          </cell>
          <cell r="X24">
            <v>851782.56698214286</v>
          </cell>
          <cell r="Y24">
            <v>361475.30785504432</v>
          </cell>
          <cell r="Z24">
            <v>87016.193229667857</v>
          </cell>
          <cell r="AA24">
            <v>0</v>
          </cell>
        </row>
        <row r="25">
          <cell r="B25" t="str">
            <v>WE311</v>
          </cell>
          <cell r="T25">
            <v>2088889.3005536417</v>
          </cell>
          <cell r="U25">
            <v>1583379.0618477412</v>
          </cell>
          <cell r="V25">
            <v>1168490.9988352652</v>
          </cell>
          <cell r="W25">
            <v>765980.34311447595</v>
          </cell>
          <cell r="X25">
            <v>438922.79753818136</v>
          </cell>
          <cell r="Y25">
            <v>186267.90394036984</v>
          </cell>
          <cell r="Z25">
            <v>44839.366810250162</v>
          </cell>
          <cell r="AA25">
            <v>0</v>
          </cell>
        </row>
        <row r="26">
          <cell r="B26" t="str">
            <v>WI300</v>
          </cell>
          <cell r="T26">
            <v>2233207.9252312081</v>
          </cell>
          <cell r="U26">
            <v>2349823.6995013631</v>
          </cell>
          <cell r="V26">
            <v>1734106.4485928882</v>
          </cell>
          <cell r="W26">
            <v>1136757.967168106</v>
          </cell>
          <cell r="X26">
            <v>651386.15051727684</v>
          </cell>
          <cell r="Y26">
            <v>276432.05956301425</v>
          </cell>
          <cell r="Z26">
            <v>66544.145580909913</v>
          </cell>
          <cell r="AA26">
            <v>0</v>
          </cell>
        </row>
        <row r="27">
          <cell r="B27" t="str">
            <v>WI301</v>
          </cell>
          <cell r="T27">
            <v>1148002.0185258463</v>
          </cell>
          <cell r="U27">
            <v>821143.82789197646</v>
          </cell>
          <cell r="V27">
            <v>605981.97535921098</v>
          </cell>
          <cell r="W27">
            <v>397239.0731888517</v>
          </cell>
          <cell r="X27">
            <v>227626.31817232864</v>
          </cell>
          <cell r="Y27">
            <v>96598.940418297818</v>
          </cell>
          <cell r="Z27">
            <v>23253.793226149053</v>
          </cell>
          <cell r="AA27">
            <v>0</v>
          </cell>
        </row>
        <row r="28">
          <cell r="B28" t="str">
            <v>WN300</v>
          </cell>
          <cell r="T28">
            <v>381784.49185259419</v>
          </cell>
          <cell r="U28">
            <v>324015.01332023257</v>
          </cell>
          <cell r="V28">
            <v>252945.92958691026</v>
          </cell>
          <cell r="W28">
            <v>173649.97950656203</v>
          </cell>
          <cell r="X28">
            <v>103060.21210561476</v>
          </cell>
          <cell r="Y28">
            <v>45326.824598342704</v>
          </cell>
          <cell r="Z28">
            <v>11243.801661133542</v>
          </cell>
          <cell r="AA28">
            <v>0</v>
          </cell>
        </row>
        <row r="29">
          <cell r="B29" t="str">
            <v>WN301</v>
          </cell>
          <cell r="T29">
            <v>174062.42372520154</v>
          </cell>
          <cell r="U29">
            <v>139149.02719484395</v>
          </cell>
          <cell r="V29">
            <v>107655.7591456268</v>
          </cell>
          <cell r="W29">
            <v>73385.943348799352</v>
          </cell>
          <cell r="X29">
            <v>43328.488525222005</v>
          </cell>
          <cell r="Y29">
            <v>18958.799111474251</v>
          </cell>
          <cell r="Z29">
            <v>4683.2732805953838</v>
          </cell>
          <cell r="AA29">
            <v>0</v>
          </cell>
        </row>
        <row r="30">
          <cell r="B30" t="str">
            <v>WX310</v>
          </cell>
          <cell r="T30">
            <v>516418.380325593</v>
          </cell>
          <cell r="U30">
            <v>423696.97232201253</v>
          </cell>
          <cell r="V30">
            <v>330763.76131136098</v>
          </cell>
          <cell r="W30">
            <v>227072.72051000234</v>
          </cell>
          <cell r="X30">
            <v>134766.28563768693</v>
          </cell>
          <cell r="Y30">
            <v>59271.445944722553</v>
          </cell>
          <cell r="Z30">
            <v>14702.913523649429</v>
          </cell>
          <cell r="AA30">
            <v>0</v>
          </cell>
        </row>
        <row r="31">
          <cell r="B31" t="str">
            <v>WX311</v>
          </cell>
          <cell r="T31">
            <v>270250.25889319275</v>
          </cell>
          <cell r="U31">
            <v>268315.54796242382</v>
          </cell>
          <cell r="V31">
            <v>207588.32877805349</v>
          </cell>
          <cell r="W31">
            <v>141507.20274027259</v>
          </cell>
          <cell r="X31">
            <v>83548.605228476328</v>
          </cell>
          <cell r="Y31">
            <v>36557.500076387303</v>
          </cell>
          <cell r="Z31">
            <v>9030.5700433045549</v>
          </cell>
          <cell r="AA31">
            <v>0</v>
          </cell>
        </row>
        <row r="32">
          <cell r="B32" t="str">
            <v>WE312</v>
          </cell>
          <cell r="T32">
            <v>12258.851220067467</v>
          </cell>
          <cell r="U32">
            <v>9416.8708228109936</v>
          </cell>
          <cell r="V32">
            <v>6949.3964261523042</v>
          </cell>
          <cell r="W32">
            <v>4555.5345006924699</v>
          </cell>
          <cell r="X32">
            <v>2610.4167884982025</v>
          </cell>
          <cell r="Y32">
            <v>1107.7958728311778</v>
          </cell>
          <cell r="Z32">
            <v>266.67431394224656</v>
          </cell>
          <cell r="AA32">
            <v>0</v>
          </cell>
        </row>
        <row r="33">
          <cell r="B33" t="str">
            <v>WI302</v>
          </cell>
          <cell r="T33">
            <v>9314.4473192777423</v>
          </cell>
          <cell r="U33">
            <v>6767.8208931980453</v>
          </cell>
          <cell r="V33">
            <v>4994.4690983867586</v>
          </cell>
          <cell r="W33">
            <v>3274.0219286843489</v>
          </cell>
          <cell r="X33">
            <v>1876.0832142199249</v>
          </cell>
          <cell r="Y33">
            <v>796.16299242250841</v>
          </cell>
          <cell r="Z33">
            <v>191.65644591892638</v>
          </cell>
          <cell r="AA33">
            <v>0</v>
          </cell>
        </row>
        <row r="34">
          <cell r="B34" t="str">
            <v>WN302</v>
          </cell>
          <cell r="T34">
            <v>1227.8012701616362</v>
          </cell>
          <cell r="U34">
            <v>933.20855403911582</v>
          </cell>
          <cell r="V34">
            <v>728.51965339823562</v>
          </cell>
          <cell r="W34">
            <v>500.13622709538134</v>
          </cell>
          <cell r="X34">
            <v>296.82782452735108</v>
          </cell>
          <cell r="Y34">
            <v>130.54759410422267</v>
          </cell>
          <cell r="Z34">
            <v>32.38372130528014</v>
          </cell>
          <cell r="AA34">
            <v>0</v>
          </cell>
        </row>
        <row r="35">
          <cell r="B35" t="str">
            <v>WX312</v>
          </cell>
          <cell r="T35">
            <v>1260.6976962338865</v>
          </cell>
          <cell r="U35">
            <v>1298.4835950609763</v>
          </cell>
          <cell r="V35">
            <v>1013.6756832358253</v>
          </cell>
          <cell r="W35">
            <v>695.89877136062228</v>
          </cell>
          <cell r="X35">
            <v>413.01171001723185</v>
          </cell>
          <cell r="Y35">
            <v>181.64633037847929</v>
          </cell>
          <cell r="Z35">
            <v>45.059307139795415</v>
          </cell>
          <cell r="AA35">
            <v>0</v>
          </cell>
        </row>
        <row r="36">
          <cell r="B36" t="str">
            <v>WX338</v>
          </cell>
          <cell r="T36">
            <v>1248.3268467313089</v>
          </cell>
          <cell r="U36">
            <v>1284.2282452721536</v>
          </cell>
          <cell r="V36">
            <v>993.57192391606463</v>
          </cell>
          <cell r="W36">
            <v>677.2904069426537</v>
          </cell>
          <cell r="X36">
            <v>399.88543154617406</v>
          </cell>
          <cell r="Y36">
            <v>174.97373719546928</v>
          </cell>
          <cell r="Z36">
            <v>43.222665285667404</v>
          </cell>
          <cell r="AA36">
            <v>0</v>
          </cell>
        </row>
        <row r="37">
          <cell r="B37" t="str">
            <v>WI336</v>
          </cell>
          <cell r="T37">
            <v>3888.0881293047114</v>
          </cell>
          <cell r="U37">
            <v>3799.8195676161508</v>
          </cell>
          <cell r="V37">
            <v>2804.1642515950743</v>
          </cell>
          <cell r="W37">
            <v>1838.2124447061829</v>
          </cell>
          <cell r="X37">
            <v>1053.3342741138147</v>
          </cell>
          <cell r="Y37">
            <v>447.00883273365139</v>
          </cell>
          <cell r="Z37">
            <v>107.60626277720144</v>
          </cell>
          <cell r="AA37">
            <v>0</v>
          </cell>
        </row>
        <row r="38">
          <cell r="B38" t="str">
            <v>WE338</v>
          </cell>
          <cell r="T38">
            <v>10549.141683002019</v>
          </cell>
          <cell r="U38">
            <v>7578.4654659004827</v>
          </cell>
          <cell r="V38">
            <v>5592.702906879892</v>
          </cell>
          <cell r="W38">
            <v>3666.18184976976</v>
          </cell>
          <cell r="X38">
            <v>2100.7990717382631</v>
          </cell>
          <cell r="Y38">
            <v>891.52680582402695</v>
          </cell>
          <cell r="Z38">
            <v>214.61291302398297</v>
          </cell>
          <cell r="AA38">
            <v>0</v>
          </cell>
        </row>
        <row r="39">
          <cell r="B39" t="str">
            <v>WN336</v>
          </cell>
          <cell r="T39">
            <v>600.36837970373449</v>
          </cell>
          <cell r="U39">
            <v>643.9081417771763</v>
          </cell>
          <cell r="V39">
            <v>498.17394501799595</v>
          </cell>
          <cell r="W39">
            <v>339.59135300402204</v>
          </cell>
          <cell r="X39">
            <v>200.501340862577</v>
          </cell>
          <cell r="Y39">
            <v>87.73130040716886</v>
          </cell>
          <cell r="Z39">
            <v>21.671713100230818</v>
          </cell>
          <cell r="AA39">
            <v>0</v>
          </cell>
        </row>
        <row r="40">
          <cell r="B40" t="str">
            <v>WE313</v>
          </cell>
          <cell r="T40">
            <v>81650.784510305806</v>
          </cell>
          <cell r="U40">
            <v>77733.130421254944</v>
          </cell>
          <cell r="V40">
            <v>57364.951575479681</v>
          </cell>
          <cell r="W40">
            <v>37604.419147713073</v>
          </cell>
          <cell r="X40">
            <v>21548.120654116883</v>
          </cell>
          <cell r="Y40">
            <v>9144.4857515002841</v>
          </cell>
          <cell r="Z40">
            <v>2201.3075909948047</v>
          </cell>
          <cell r="AA40">
            <v>0</v>
          </cell>
        </row>
        <row r="41">
          <cell r="B41" t="str">
            <v>WE339</v>
          </cell>
          <cell r="T41">
            <v>259328.73762218701</v>
          </cell>
          <cell r="U41">
            <v>242060.78229817678</v>
          </cell>
          <cell r="V41">
            <v>178634.32206585593</v>
          </cell>
          <cell r="W41">
            <v>117100.07132653712</v>
          </cell>
          <cell r="X41">
            <v>67100.796202655081</v>
          </cell>
          <cell r="Y41">
            <v>28475.906768800814</v>
          </cell>
          <cell r="Z41">
            <v>6854.8665757762637</v>
          </cell>
          <cell r="AA41">
            <v>0</v>
          </cell>
        </row>
        <row r="42">
          <cell r="B42" t="str">
            <v>WI303</v>
          </cell>
          <cell r="T42">
            <v>92064.024575276999</v>
          </cell>
          <cell r="U42">
            <v>65666.349986754125</v>
          </cell>
          <cell r="V42">
            <v>48459.993399399194</v>
          </cell>
          <cell r="W42">
            <v>31766.956192556991</v>
          </cell>
          <cell r="X42">
            <v>18203.13198197326</v>
          </cell>
          <cell r="Y42">
            <v>7724.9558657000944</v>
          </cell>
          <cell r="Z42">
            <v>1859.5910638797316</v>
          </cell>
          <cell r="AA42">
            <v>0</v>
          </cell>
        </row>
        <row r="43">
          <cell r="B43" t="str">
            <v>WI337</v>
          </cell>
          <cell r="T43">
            <v>104796.53741512762</v>
          </cell>
          <cell r="U43">
            <v>77843.395760191735</v>
          </cell>
          <cell r="V43">
            <v>57446.324418619835</v>
          </cell>
          <cell r="W43">
            <v>37657.761448484613</v>
          </cell>
          <cell r="X43">
            <v>21578.686910930439</v>
          </cell>
          <cell r="Y43">
            <v>9157.4573096419354</v>
          </cell>
          <cell r="Z43">
            <v>2204.4301711136009</v>
          </cell>
          <cell r="AA43">
            <v>0</v>
          </cell>
        </row>
        <row r="44">
          <cell r="B44" t="str">
            <v>WN303</v>
          </cell>
          <cell r="T44">
            <v>12036.821572690946</v>
          </cell>
          <cell r="U44">
            <v>11127.65925982828</v>
          </cell>
          <cell r="V44">
            <v>8609.1626314658588</v>
          </cell>
          <cell r="W44">
            <v>5868.6272445371396</v>
          </cell>
          <cell r="X44">
            <v>3464.95168720745</v>
          </cell>
          <cell r="Y44">
            <v>1516.1231144836761</v>
          </cell>
          <cell r="Z44">
            <v>374.51838749940327</v>
          </cell>
          <cell r="AA44">
            <v>0</v>
          </cell>
        </row>
        <row r="45">
          <cell r="B45" t="str">
            <v>WN337</v>
          </cell>
          <cell r="T45">
            <v>14187.716472263965</v>
          </cell>
          <cell r="U45">
            <v>10733.753736283665</v>
          </cell>
          <cell r="V45">
            <v>8379.4244253054967</v>
          </cell>
          <cell r="W45">
            <v>5752.5609607848164</v>
          </cell>
          <cell r="X45">
            <v>3414.1101222909083</v>
          </cell>
          <cell r="Y45">
            <v>1501.5568812716956</v>
          </cell>
          <cell r="Z45">
            <v>372.47717892301898</v>
          </cell>
          <cell r="AA45">
            <v>0</v>
          </cell>
        </row>
        <row r="46">
          <cell r="B46" t="str">
            <v>WX313</v>
          </cell>
          <cell r="T46">
            <v>12995.312795975689</v>
          </cell>
          <cell r="U46">
            <v>13172.466395680556</v>
          </cell>
          <cell r="V46">
            <v>10191.173436387449</v>
          </cell>
          <cell r="W46">
            <v>6947.040106315565</v>
          </cell>
          <cell r="X46">
            <v>4101.6676190982789</v>
          </cell>
          <cell r="Y46">
            <v>1794.7243270961696</v>
          </cell>
          <cell r="Z46">
            <v>443.33949833547382</v>
          </cell>
          <cell r="AA46">
            <v>0</v>
          </cell>
        </row>
        <row r="47">
          <cell r="B47" t="str">
            <v>WX339</v>
          </cell>
          <cell r="T47">
            <v>36430.877612632503</v>
          </cell>
          <cell r="U47">
            <v>33377.53705407471</v>
          </cell>
          <cell r="V47">
            <v>26056.546117881011</v>
          </cell>
          <cell r="W47">
            <v>17888.086622983858</v>
          </cell>
          <cell r="X47">
            <v>10616.471172452175</v>
          </cell>
          <cell r="Y47">
            <v>4669.221194634868</v>
          </cell>
          <cell r="Z47">
            <v>1158.2500536857603</v>
          </cell>
          <cell r="AA47">
            <v>0</v>
          </cell>
        </row>
        <row r="48">
          <cell r="B48" t="str">
            <v>WE314</v>
          </cell>
          <cell r="T48">
            <v>19988.734120018285</v>
          </cell>
          <cell r="U48">
            <v>28107.411096574939</v>
          </cell>
          <cell r="V48">
            <v>27363.267377156142</v>
          </cell>
          <cell r="W48">
            <v>22975.095558216421</v>
          </cell>
          <cell r="X48">
            <v>19190.417126099499</v>
          </cell>
          <cell r="Y48">
            <v>16190.335119748792</v>
          </cell>
          <cell r="Z48">
            <v>15234.609093466319</v>
          </cell>
          <cell r="AA48">
            <v>14360.106564874199</v>
          </cell>
        </row>
        <row r="49">
          <cell r="B49" t="str">
            <v>WE315</v>
          </cell>
          <cell r="T49">
            <v>1333165.1267024355</v>
          </cell>
          <cell r="U49">
            <v>1725837.0952196938</v>
          </cell>
          <cell r="V49">
            <v>2244822.8665590137</v>
          </cell>
          <cell r="W49">
            <v>2677678.5791056743</v>
          </cell>
          <cell r="X49">
            <v>3122173.4865391501</v>
          </cell>
          <cell r="Y49">
            <v>3573335.8178100707</v>
          </cell>
          <cell r="Z49">
            <v>4031333.0289436434</v>
          </cell>
          <cell r="AA49">
            <v>4506488.9906245777</v>
          </cell>
        </row>
        <row r="50">
          <cell r="B50" t="str">
            <v>WE325</v>
          </cell>
          <cell r="T50">
            <v>19846.038474897927</v>
          </cell>
          <cell r="U50">
            <v>28107.411096574939</v>
          </cell>
          <cell r="V50">
            <v>27363.267377156142</v>
          </cell>
          <cell r="W50">
            <v>22975.095558216421</v>
          </cell>
          <cell r="X50">
            <v>19190.417126099499</v>
          </cell>
          <cell r="Y50">
            <v>16190.335119748792</v>
          </cell>
          <cell r="Z50">
            <v>15234.609093466319</v>
          </cell>
          <cell r="AA50">
            <v>14360.106564874199</v>
          </cell>
        </row>
        <row r="51">
          <cell r="B51" t="str">
            <v>WI304</v>
          </cell>
          <cell r="T51">
            <v>52070.949409191213</v>
          </cell>
          <cell r="U51">
            <v>62783.166923406498</v>
          </cell>
          <cell r="V51">
            <v>61120.982555349627</v>
          </cell>
          <cell r="W51">
            <v>51319.178936707125</v>
          </cell>
          <cell r="X51">
            <v>42865.390825856601</v>
          </cell>
          <cell r="Y51">
            <v>36164.145779080427</v>
          </cell>
          <cell r="Z51">
            <v>34029.352701376862</v>
          </cell>
          <cell r="AA51">
            <v>32075.987518119888</v>
          </cell>
        </row>
        <row r="52">
          <cell r="B52" t="str">
            <v>WI305</v>
          </cell>
          <cell r="T52">
            <v>2197814.12960194</v>
          </cell>
          <cell r="U52">
            <v>2882038.6157166143</v>
          </cell>
          <cell r="V52">
            <v>3748711.9756474886</v>
          </cell>
          <cell r="W52">
            <v>4471553.5938097201</v>
          </cell>
          <cell r="X52">
            <v>5213831.9300796818</v>
          </cell>
          <cell r="Y52">
            <v>5967244.4417710034</v>
          </cell>
          <cell r="Z52">
            <v>6732070.7698372938</v>
          </cell>
          <cell r="AA52">
            <v>7525551.1242957171</v>
          </cell>
        </row>
        <row r="53">
          <cell r="B53" t="str">
            <v>WI326</v>
          </cell>
          <cell r="T53">
            <v>42233.904933768303</v>
          </cell>
          <cell r="U53">
            <v>62783.166923406498</v>
          </cell>
          <cell r="V53">
            <v>61120.982555349627</v>
          </cell>
          <cell r="W53">
            <v>51319.178936707125</v>
          </cell>
          <cell r="X53">
            <v>42865.390825856601</v>
          </cell>
          <cell r="Y53">
            <v>36164.145779080427</v>
          </cell>
          <cell r="Z53">
            <v>34029.352701376862</v>
          </cell>
          <cell r="AA53">
            <v>32075.987518119888</v>
          </cell>
        </row>
        <row r="54">
          <cell r="B54" t="str">
            <v>WN304</v>
          </cell>
          <cell r="T54">
            <v>5980.5932761315398</v>
          </cell>
          <cell r="U54">
            <v>7552.2434736285313</v>
          </cell>
          <cell r="V54">
            <v>7832.271923195548</v>
          </cell>
          <cell r="W54">
            <v>6924.5390952075013</v>
          </cell>
          <cell r="X54">
            <v>6014.1948691321049</v>
          </cell>
          <cell r="Y54">
            <v>5278.8583210758579</v>
          </cell>
          <cell r="Z54">
            <v>5134.6458526709721</v>
          </cell>
          <cell r="AA54">
            <v>4934.3310156100688</v>
          </cell>
        </row>
        <row r="55">
          <cell r="B55" t="str">
            <v>WN305</v>
          </cell>
          <cell r="T55">
            <v>257904.70271020368</v>
          </cell>
          <cell r="U55">
            <v>411062.97254628449</v>
          </cell>
          <cell r="V55">
            <v>564701.00685410027</v>
          </cell>
          <cell r="W55">
            <v>704542.82168270741</v>
          </cell>
          <cell r="X55">
            <v>850071.57169595221</v>
          </cell>
          <cell r="Y55">
            <v>1007388.744723049</v>
          </cell>
          <cell r="Z55">
            <v>1170284.2393598573</v>
          </cell>
          <cell r="AA55">
            <v>1330816.2479340865</v>
          </cell>
        </row>
        <row r="56">
          <cell r="B56" t="str">
            <v>WN326</v>
          </cell>
          <cell r="T56">
            <v>6605.2530434987348</v>
          </cell>
          <cell r="U56">
            <v>7552.2434736285313</v>
          </cell>
          <cell r="V56">
            <v>7832.271923195548</v>
          </cell>
          <cell r="W56">
            <v>6924.5390952075013</v>
          </cell>
          <cell r="X56">
            <v>6014.1948691321049</v>
          </cell>
          <cell r="Y56">
            <v>5278.8583210758579</v>
          </cell>
          <cell r="Z56">
            <v>5134.6458526709721</v>
          </cell>
          <cell r="AA56">
            <v>4934.3310156100688</v>
          </cell>
        </row>
        <row r="57">
          <cell r="B57" t="str">
            <v>WX314</v>
          </cell>
          <cell r="T57">
            <v>2802.5257665472968</v>
          </cell>
          <cell r="U57">
            <v>3381.0656966965348</v>
          </cell>
          <cell r="V57">
            <v>3506.431700617919</v>
          </cell>
          <cell r="W57">
            <v>3100.0485725854815</v>
          </cell>
          <cell r="X57">
            <v>2692.4963471153906</v>
          </cell>
          <cell r="Y57">
            <v>2363.2933510994667</v>
          </cell>
          <cell r="Z57">
            <v>2298.7308364424243</v>
          </cell>
          <cell r="AA57">
            <v>2209.0518388715782</v>
          </cell>
        </row>
        <row r="58">
          <cell r="B58" t="str">
            <v>WX315</v>
          </cell>
          <cell r="T58">
            <v>166788.51986991824</v>
          </cell>
          <cell r="U58">
            <v>246154.83034229028</v>
          </cell>
          <cell r="V58">
            <v>338157.14335749409</v>
          </cell>
          <cell r="W58">
            <v>421897.9337056636</v>
          </cell>
          <cell r="X58">
            <v>509044.20364950364</v>
          </cell>
          <cell r="Y58">
            <v>603249.67731826985</v>
          </cell>
          <cell r="Z58">
            <v>700795.59004659776</v>
          </cell>
          <cell r="AA58">
            <v>796926.1879701243</v>
          </cell>
        </row>
        <row r="59">
          <cell r="B59" t="str">
            <v>WX325</v>
          </cell>
          <cell r="T59">
            <v>2069.6965206737741</v>
          </cell>
          <cell r="U59">
            <v>3381.0656966965348</v>
          </cell>
          <cell r="V59">
            <v>3506.431700617919</v>
          </cell>
          <cell r="W59">
            <v>3100.0485725854815</v>
          </cell>
          <cell r="X59">
            <v>2692.4963471153906</v>
          </cell>
          <cell r="Y59">
            <v>2363.2933510994667</v>
          </cell>
          <cell r="Z59">
            <v>2298.7308364424243</v>
          </cell>
          <cell r="AA59">
            <v>2209.0518388715782</v>
          </cell>
        </row>
        <row r="60">
          <cell r="B60" t="str">
            <v>WI306</v>
          </cell>
          <cell r="T60">
            <v>822515.01026835304</v>
          </cell>
          <cell r="U60">
            <v>903356.98157629615</v>
          </cell>
          <cell r="V60">
            <v>989816.6451808518</v>
          </cell>
          <cell r="W60">
            <v>1065349.7524492864</v>
          </cell>
          <cell r="X60">
            <v>1082879.5549415429</v>
          </cell>
          <cell r="Y60">
            <v>917898.40688362613</v>
          </cell>
          <cell r="Z60">
            <v>917898.40688362613</v>
          </cell>
          <cell r="AA60">
            <v>917898.40688362613</v>
          </cell>
        </row>
        <row r="61">
          <cell r="B61" t="str">
            <v>WE316</v>
          </cell>
          <cell r="T61">
            <v>821543.66098145011</v>
          </cell>
          <cell r="U61">
            <v>802445.20111708203</v>
          </cell>
          <cell r="V61">
            <v>879246.66893616179</v>
          </cell>
          <cell r="W61">
            <v>946342.15907922224</v>
          </cell>
          <cell r="X61">
            <v>961913.75056888536</v>
          </cell>
          <cell r="Y61">
            <v>815362.23966690141</v>
          </cell>
          <cell r="Z61">
            <v>815362.23966690141</v>
          </cell>
          <cell r="AA61">
            <v>815362.23966690141</v>
          </cell>
        </row>
        <row r="62">
          <cell r="B62" t="str">
            <v>WN306</v>
          </cell>
          <cell r="T62">
            <v>163718.11587689561</v>
          </cell>
          <cell r="U62">
            <v>128845.11820632187</v>
          </cell>
          <cell r="V62">
            <v>149104.66842095309</v>
          </cell>
          <cell r="W62">
            <v>167857.6595187588</v>
          </cell>
          <cell r="X62">
            <v>176554.43013340526</v>
          </cell>
          <cell r="Y62">
            <v>154959.38417085342</v>
          </cell>
          <cell r="Z62">
            <v>154959.38417085342</v>
          </cell>
          <cell r="AA62">
            <v>154959.38417085342</v>
          </cell>
        </row>
        <row r="63">
          <cell r="B63" t="str">
            <v>WX316</v>
          </cell>
          <cell r="T63">
            <v>131921.47287981931</v>
          </cell>
          <cell r="U63">
            <v>114452.14782268654</v>
          </cell>
          <cell r="V63">
            <v>132448.55364904512</v>
          </cell>
          <cell r="W63">
            <v>149106.69436188648</v>
          </cell>
          <cell r="X63">
            <v>156831.97018004835</v>
          </cell>
          <cell r="Y63">
            <v>137649.25354203125</v>
          </cell>
          <cell r="Z63">
            <v>137649.25354203125</v>
          </cell>
          <cell r="AA63">
            <v>137649.25354203125</v>
          </cell>
        </row>
        <row r="64">
          <cell r="B64" t="str">
            <v>WI307</v>
          </cell>
          <cell r="T64">
            <v>42643.638081724828</v>
          </cell>
          <cell r="U64">
            <v>61937.302395396939</v>
          </cell>
          <cell r="V64">
            <v>60297.512291039224</v>
          </cell>
          <cell r="W64">
            <v>50627.766330489059</v>
          </cell>
          <cell r="X64">
            <v>42287.874345633601</v>
          </cell>
          <cell r="Y64">
            <v>35676.913777266782</v>
          </cell>
          <cell r="Z64">
            <v>33570.882321946381</v>
          </cell>
          <cell r="AA64">
            <v>31643.834420848521</v>
          </cell>
        </row>
        <row r="65">
          <cell r="B65" t="str">
            <v>WN307</v>
          </cell>
          <cell r="T65">
            <v>5096.0443346688489</v>
          </cell>
          <cell r="U65">
            <v>7450.4936707071929</v>
          </cell>
          <cell r="V65">
            <v>7726.7493553130025</v>
          </cell>
          <cell r="W65">
            <v>6831.2462226036532</v>
          </cell>
          <cell r="X65">
            <v>5933.166874629339</v>
          </cell>
          <cell r="Y65">
            <v>5207.7373626884992</v>
          </cell>
          <cell r="Z65">
            <v>5065.4678388258844</v>
          </cell>
          <cell r="AA65">
            <v>4867.8518018320528</v>
          </cell>
        </row>
        <row r="66">
          <cell r="B66" t="str">
            <v>WE317</v>
          </cell>
          <cell r="T66">
            <v>26441.920429857179</v>
          </cell>
          <cell r="U66">
            <v>34823.763051638984</v>
          </cell>
          <cell r="V66">
            <v>33901.803911668125</v>
          </cell>
          <cell r="W66">
            <v>28465.06499866103</v>
          </cell>
          <cell r="X66">
            <v>23776.026065340389</v>
          </cell>
          <cell r="Y66">
            <v>20059.065276398378</v>
          </cell>
          <cell r="Z66">
            <v>18874.965589408675</v>
          </cell>
          <cell r="AA66">
            <v>17791.498003613764</v>
          </cell>
        </row>
        <row r="67">
          <cell r="B67" t="str">
            <v>WX317</v>
          </cell>
          <cell r="T67">
            <v>3185.3460686316762</v>
          </cell>
          <cell r="U67">
            <v>4188.9816987852118</v>
          </cell>
          <cell r="V67">
            <v>4344.3042932528715</v>
          </cell>
          <cell r="W67">
            <v>3840.8146723069585</v>
          </cell>
          <cell r="X67">
            <v>3335.8765945105283</v>
          </cell>
          <cell r="Y67">
            <v>2928.0095344757765</v>
          </cell>
          <cell r="Z67">
            <v>2848.0196092311576</v>
          </cell>
          <cell r="AA67">
            <v>2736.911540566085</v>
          </cell>
        </row>
        <row r="68">
          <cell r="B68" t="str">
            <v>WE334</v>
          </cell>
          <cell r="T68">
            <v>193692.65492512018</v>
          </cell>
          <cell r="U68">
            <v>170261.28023403566</v>
          </cell>
          <cell r="V68">
            <v>169076.11493489254</v>
          </cell>
          <cell r="W68">
            <v>168065.01186187024</v>
          </cell>
          <cell r="X68">
            <v>167273.04908789604</v>
          </cell>
          <cell r="Y68">
            <v>166446.12320642054</v>
          </cell>
          <cell r="Z68">
            <v>165734.66852900267</v>
          </cell>
          <cell r="AA68">
            <v>165311.82281175986</v>
          </cell>
        </row>
        <row r="69">
          <cell r="B69" t="str">
            <v>WI332</v>
          </cell>
          <cell r="T69">
            <v>134457.13920670206</v>
          </cell>
          <cell r="U69">
            <v>149623.73970304121</v>
          </cell>
          <cell r="V69">
            <v>148582.22947840104</v>
          </cell>
          <cell r="W69">
            <v>147693.68322288786</v>
          </cell>
          <cell r="X69">
            <v>146997.71505100088</v>
          </cell>
          <cell r="Y69">
            <v>146271.02168493715</v>
          </cell>
          <cell r="Z69">
            <v>145645.80314248192</v>
          </cell>
          <cell r="AA69">
            <v>145274.21097869508</v>
          </cell>
        </row>
        <row r="70">
          <cell r="B70" t="str">
            <v>WN332</v>
          </cell>
          <cell r="T70">
            <v>7665.2155196870417</v>
          </cell>
          <cell r="U70">
            <v>8212.9348044677208</v>
          </cell>
          <cell r="V70">
            <v>9254.4450291078556</v>
          </cell>
          <cell r="W70">
            <v>10142.99128462105</v>
          </cell>
          <cell r="X70">
            <v>10838.959456508017</v>
          </cell>
          <cell r="Y70">
            <v>11565.652822571772</v>
          </cell>
          <cell r="Z70">
            <v>12190.871365027</v>
          </cell>
          <cell r="AA70">
            <v>12562.463528813825</v>
          </cell>
        </row>
        <row r="71">
          <cell r="B71" t="str">
            <v>WX334</v>
          </cell>
          <cell r="T71">
            <v>9367.2674930259127</v>
          </cell>
          <cell r="U71">
            <v>9345.7415050756263</v>
          </cell>
          <cell r="V71">
            <v>10530.906804218746</v>
          </cell>
          <cell r="W71">
            <v>11542.009877241055</v>
          </cell>
          <cell r="X71">
            <v>12333.972651215268</v>
          </cell>
          <cell r="Y71">
            <v>13160.898532690757</v>
          </cell>
          <cell r="Z71">
            <v>13872.353210108638</v>
          </cell>
          <cell r="AA71">
            <v>14295.198927351425</v>
          </cell>
        </row>
        <row r="72">
          <cell r="B72" t="str">
            <v>WE335</v>
          </cell>
          <cell r="T72">
            <v>17152.350688415518</v>
          </cell>
          <cell r="U72">
            <v>20301.972173705901</v>
          </cell>
          <cell r="V72">
            <v>20160.652944275862</v>
          </cell>
          <cell r="W72">
            <v>20040.088912189229</v>
          </cell>
          <cell r="X72">
            <v>19945.65519139414</v>
          </cell>
          <cell r="Y72">
            <v>19847.052466145298</v>
          </cell>
          <cell r="Z72">
            <v>19762.218538878122</v>
          </cell>
          <cell r="AA72">
            <v>19711.798373039866</v>
          </cell>
        </row>
        <row r="73">
          <cell r="B73" t="str">
            <v>WI333</v>
          </cell>
          <cell r="T73">
            <v>46751.078139297606</v>
          </cell>
          <cell r="U73">
            <v>44075.5115248293</v>
          </cell>
          <cell r="V73">
            <v>43768.707965444526</v>
          </cell>
          <cell r="W73">
            <v>43506.963867863873</v>
          </cell>
          <cell r="X73">
            <v>43301.948585918646</v>
          </cell>
          <cell r="Y73">
            <v>43087.882409692007</v>
          </cell>
          <cell r="Z73">
            <v>42903.708246365961</v>
          </cell>
          <cell r="AA73">
            <v>42794.246240336513</v>
          </cell>
        </row>
        <row r="74">
          <cell r="B74" t="str">
            <v>WN333</v>
          </cell>
          <cell r="T74">
            <v>2266.14235611615</v>
          </cell>
          <cell r="U74">
            <v>2419.3306713589054</v>
          </cell>
          <cell r="V74">
            <v>2726.134230743678</v>
          </cell>
          <cell r="W74">
            <v>2987.8783283243356</v>
          </cell>
          <cell r="X74">
            <v>3192.8936102695639</v>
          </cell>
          <cell r="Y74">
            <v>3406.9597864962038</v>
          </cell>
          <cell r="Z74">
            <v>3591.1339498222537</v>
          </cell>
          <cell r="AA74">
            <v>3700.5959558516993</v>
          </cell>
        </row>
        <row r="75">
          <cell r="B75" t="str">
            <v>WX335</v>
          </cell>
          <cell r="T75">
            <v>1041.2414365717129</v>
          </cell>
          <cell r="U75">
            <v>1114.3871567151809</v>
          </cell>
          <cell r="V75">
            <v>1255.7063861452177</v>
          </cell>
          <cell r="W75">
            <v>1376.2704182318503</v>
          </cell>
          <cell r="X75">
            <v>1470.7041390269401</v>
          </cell>
          <cell r="Y75">
            <v>1569.306864275781</v>
          </cell>
          <cell r="Z75">
            <v>1654.1407915429588</v>
          </cell>
          <cell r="AA75">
            <v>1704.5609573812144</v>
          </cell>
        </row>
        <row r="76">
          <cell r="B76" t="str">
            <v>WE349</v>
          </cell>
          <cell r="T76">
            <v>296805.59570983757</v>
          </cell>
          <cell r="U76">
            <v>379332.73471914872</v>
          </cell>
          <cell r="V76">
            <v>407963.01197392505</v>
          </cell>
          <cell r="W76">
            <v>528150.74516565236</v>
          </cell>
          <cell r="X76">
            <v>635576.38044318382</v>
          </cell>
          <cell r="Y76">
            <v>622087.97902596346</v>
          </cell>
          <cell r="Z76">
            <v>371803.32981666655</v>
          </cell>
          <cell r="AA76">
            <v>124417.49294448113</v>
          </cell>
        </row>
        <row r="77">
          <cell r="B77" t="str">
            <v>WE351</v>
          </cell>
          <cell r="T77">
            <v>1227426.5467990339</v>
          </cell>
          <cell r="U77">
            <v>1140485.8768933716</v>
          </cell>
          <cell r="V77">
            <v>1206112.9225377021</v>
          </cell>
          <cell r="W77">
            <v>1312736.7218986789</v>
          </cell>
          <cell r="X77">
            <v>1333751.4485298367</v>
          </cell>
          <cell r="Y77">
            <v>1306778.9601565925</v>
          </cell>
          <cell r="Z77">
            <v>1322493.8170635295</v>
          </cell>
          <cell r="AA77">
            <v>1195739.8847848796</v>
          </cell>
        </row>
        <row r="78">
          <cell r="B78" t="str">
            <v>WI348</v>
          </cell>
          <cell r="T78">
            <v>587951.53034606786</v>
          </cell>
          <cell r="U78">
            <v>559569.93228046026</v>
          </cell>
          <cell r="V78">
            <v>601803.67811441107</v>
          </cell>
          <cell r="W78">
            <v>779097.74099783192</v>
          </cell>
          <cell r="X78">
            <v>937565.88770797476</v>
          </cell>
          <cell r="Y78">
            <v>917668.57019016601</v>
          </cell>
          <cell r="Z78">
            <v>548462.9852501346</v>
          </cell>
          <cell r="AA78">
            <v>183533.5623038006</v>
          </cell>
        </row>
        <row r="79">
          <cell r="B79" t="str">
            <v>WI350</v>
          </cell>
          <cell r="T79">
            <v>1824075.8273022426</v>
          </cell>
          <cell r="U79">
            <v>1638641.9045239068</v>
          </cell>
          <cell r="V79">
            <v>1732934.3716571562</v>
          </cell>
          <cell r="W79">
            <v>1886130.6796450901</v>
          </cell>
          <cell r="X79">
            <v>1916324.4877119912</v>
          </cell>
          <cell r="Y79">
            <v>1877570.610427622</v>
          </cell>
          <cell r="Z79">
            <v>1900149.6037961752</v>
          </cell>
          <cell r="AA79">
            <v>1718030.4656260845</v>
          </cell>
        </row>
        <row r="80">
          <cell r="B80" t="str">
            <v>WN348</v>
          </cell>
          <cell r="T80">
            <v>82447.147493545359</v>
          </cell>
          <cell r="U80">
            <v>107434.52467742437</v>
          </cell>
          <cell r="V80">
            <v>120571.53912291866</v>
          </cell>
          <cell r="W80">
            <v>161718.6929110972</v>
          </cell>
          <cell r="X80">
            <v>199972.56063134977</v>
          </cell>
          <cell r="Y80">
            <v>201260.18182484395</v>
          </cell>
          <cell r="Z80">
            <v>123157.94113179903</v>
          </cell>
          <cell r="AA80">
            <v>41787.52577884608</v>
          </cell>
        </row>
        <row r="81">
          <cell r="B81" t="str">
            <v>WN350</v>
          </cell>
          <cell r="T81">
            <v>209109.19314467561</v>
          </cell>
          <cell r="U81">
            <v>254931.66957058405</v>
          </cell>
          <cell r="V81">
            <v>283638.3019433117</v>
          </cell>
          <cell r="W81">
            <v>321917.22229170369</v>
          </cell>
          <cell r="X81">
            <v>337692.04865350254</v>
          </cell>
          <cell r="Y81">
            <v>341834.67750618252</v>
          </cell>
          <cell r="Z81">
            <v>355587.34556366265</v>
          </cell>
          <cell r="AA81">
            <v>326723.07184072427</v>
          </cell>
        </row>
        <row r="82">
          <cell r="B82" t="str">
            <v>WX349</v>
          </cell>
          <cell r="T82">
            <v>57571.91025698022</v>
          </cell>
          <cell r="U82">
            <v>72829.917581621165</v>
          </cell>
          <cell r="V82">
            <v>81735.506192048226</v>
          </cell>
          <cell r="W82">
            <v>109629.1821598915</v>
          </cell>
          <cell r="X82">
            <v>135561.49806680658</v>
          </cell>
          <cell r="Y82">
            <v>136434.3771127194</v>
          </cell>
          <cell r="Z82">
            <v>83488.829397091278</v>
          </cell>
          <cell r="AA82">
            <v>28327.784458032304</v>
          </cell>
        </row>
        <row r="83">
          <cell r="B83" t="str">
            <v>WX351</v>
          </cell>
          <cell r="T83">
            <v>180016.02997843258</v>
          </cell>
          <cell r="U83">
            <v>177431.05916882586</v>
          </cell>
          <cell r="V83">
            <v>197410.71958388045</v>
          </cell>
          <cell r="W83">
            <v>224052.64050604272</v>
          </cell>
          <cell r="X83">
            <v>235031.83408482766</v>
          </cell>
          <cell r="Y83">
            <v>237915.08129500152</v>
          </cell>
          <cell r="Z83">
            <v>247486.8636629837</v>
          </cell>
          <cell r="AA83">
            <v>227397.4857232928</v>
          </cell>
        </row>
        <row r="84">
          <cell r="B84" t="str">
            <v>WX355</v>
          </cell>
          <cell r="T84">
            <v>26525.255482829689</v>
          </cell>
          <cell r="U84">
            <v>35618.343474586931</v>
          </cell>
          <cell r="V84">
            <v>37712.674181758215</v>
          </cell>
          <cell r="W84">
            <v>22274.019200513991</v>
          </cell>
          <cell r="X84">
            <v>26701.334389380496</v>
          </cell>
          <cell r="Y84">
            <v>37124.002285163529</v>
          </cell>
          <cell r="Z84">
            <v>33410.419447594642</v>
          </cell>
          <cell r="AA84">
            <v>0</v>
          </cell>
        </row>
        <row r="85">
          <cell r="B85" t="str">
            <v>WE355</v>
          </cell>
          <cell r="T85">
            <v>191338.71526929931</v>
          </cell>
          <cell r="U85">
            <v>228946.48705473533</v>
          </cell>
          <cell r="V85">
            <v>230411.72115653785</v>
          </cell>
          <cell r="W85">
            <v>130504.7014074461</v>
          </cell>
          <cell r="X85">
            <v>151523.91401865313</v>
          </cell>
          <cell r="Y85">
            <v>203908.3224106491</v>
          </cell>
          <cell r="Z85">
            <v>178535.02400479821</v>
          </cell>
          <cell r="AA85">
            <v>0</v>
          </cell>
        </row>
        <row r="86">
          <cell r="B86" t="str">
            <v>WN354</v>
          </cell>
          <cell r="T86">
            <v>56006.80375048166</v>
          </cell>
          <cell r="U86">
            <v>51525.111301833218</v>
          </cell>
          <cell r="V86">
            <v>54559.39169457581</v>
          </cell>
          <cell r="W86">
            <v>32253.681226750574</v>
          </cell>
          <cell r="X86">
            <v>38701.749978211868</v>
          </cell>
          <cell r="Y86">
            <v>53808.370180657912</v>
          </cell>
          <cell r="Z86">
            <v>48291.890639602236</v>
          </cell>
          <cell r="AA86">
            <v>0</v>
          </cell>
        </row>
        <row r="87">
          <cell r="B87" t="str">
            <v>WI354</v>
          </cell>
          <cell r="T87">
            <v>263577.8812575576</v>
          </cell>
          <cell r="U87">
            <v>331191.51754139125</v>
          </cell>
          <cell r="V87">
            <v>333339.48383012402</v>
          </cell>
          <cell r="W87">
            <v>188976.0891330695</v>
          </cell>
          <cell r="X87">
            <v>219623.50459916634</v>
          </cell>
          <cell r="Y87">
            <v>295549.34327687131</v>
          </cell>
          <cell r="Z87">
            <v>258057.0372096659</v>
          </cell>
          <cell r="AA87">
            <v>0</v>
          </cell>
        </row>
        <row r="88">
          <cell r="B88" t="str">
            <v>WE135</v>
          </cell>
          <cell r="T88">
            <v>129027.56426781355</v>
          </cell>
          <cell r="U88">
            <v>110106.51723866633</v>
          </cell>
          <cell r="V88">
            <v>94369.100060588986</v>
          </cell>
          <cell r="W88">
            <v>82565.811609950921</v>
          </cell>
          <cell r="X88">
            <v>73317.892010232215</v>
          </cell>
          <cell r="Y88">
            <v>66619.086132919721</v>
          </cell>
          <cell r="Z88">
            <v>61362.781779759855</v>
          </cell>
          <cell r="AA88">
            <v>57272.899037391864</v>
          </cell>
        </row>
        <row r="89">
          <cell r="B89" t="str">
            <v>WI158</v>
          </cell>
          <cell r="T89">
            <v>861155.71958474931</v>
          </cell>
          <cell r="U89">
            <v>723215.7672839195</v>
          </cell>
          <cell r="V89">
            <v>619847.24265027081</v>
          </cell>
          <cell r="W89">
            <v>542319.36757637002</v>
          </cell>
          <cell r="X89">
            <v>481575.99436992162</v>
          </cell>
          <cell r="Y89">
            <v>437576.03729249188</v>
          </cell>
          <cell r="Z89">
            <v>403050.90398354951</v>
          </cell>
          <cell r="AA89">
            <v>376187.21089977445</v>
          </cell>
        </row>
        <row r="90">
          <cell r="B90" t="str">
            <v>WN158</v>
          </cell>
          <cell r="T90">
            <v>191677.8968357589</v>
          </cell>
          <cell r="U90">
            <v>166828.79814796388</v>
          </cell>
          <cell r="V90">
            <v>148331.30562377154</v>
          </cell>
          <cell r="W90">
            <v>133822.08993225827</v>
          </cell>
          <cell r="X90">
            <v>121675.79410725755</v>
          </cell>
          <cell r="Y90">
            <v>113281.89582317423</v>
          </cell>
          <cell r="Z90">
            <v>106521.96505427579</v>
          </cell>
          <cell r="AA90">
            <v>100638.72924434213</v>
          </cell>
        </row>
        <row r="91">
          <cell r="B91" t="str">
            <v>WX135</v>
          </cell>
          <cell r="T91">
            <v>29841.497089040651</v>
          </cell>
          <cell r="U91">
            <v>25398.973266540394</v>
          </cell>
          <cell r="V91">
            <v>22582.80889123091</v>
          </cell>
          <cell r="W91">
            <v>20373.842660230632</v>
          </cell>
          <cell r="X91">
            <v>18524.620904925137</v>
          </cell>
          <cell r="Y91">
            <v>17246.685677396832</v>
          </cell>
          <cell r="Z91">
            <v>16217.515037861116</v>
          </cell>
          <cell r="AA91">
            <v>15321.817468160185</v>
          </cell>
        </row>
        <row r="92">
          <cell r="B92" t="str">
            <v>WI138</v>
          </cell>
          <cell r="T92">
            <v>73715.515491637285</v>
          </cell>
          <cell r="U92">
            <v>64893.269240128015</v>
          </cell>
          <cell r="V92">
            <v>55618.137525013226</v>
          </cell>
          <cell r="W92">
            <v>48661.65579663495</v>
          </cell>
          <cell r="X92">
            <v>43211.226961484637</v>
          </cell>
          <cell r="Y92">
            <v>39263.164446333765</v>
          </cell>
          <cell r="Z92">
            <v>36165.266318666203</v>
          </cell>
          <cell r="AA92">
            <v>33754.819883549688</v>
          </cell>
        </row>
        <row r="93">
          <cell r="B93" t="str">
            <v>WN138</v>
          </cell>
          <cell r="T93">
            <v>20005.083039487752</v>
          </cell>
          <cell r="U93">
            <v>14969.34470314542</v>
          </cell>
          <cell r="V93">
            <v>13309.587246324885</v>
          </cell>
          <cell r="W93">
            <v>12007.693008221489</v>
          </cell>
          <cell r="X93">
            <v>10917.820689477399</v>
          </cell>
          <cell r="Y93">
            <v>10164.646428123902</v>
          </cell>
          <cell r="Z93">
            <v>9558.0860801959006</v>
          </cell>
          <cell r="AA93">
            <v>9030.1905022952778</v>
          </cell>
        </row>
        <row r="94">
          <cell r="B94" t="str">
            <v>WE134</v>
          </cell>
          <cell r="T94">
            <v>4784.6003126915293</v>
          </cell>
          <cell r="U94">
            <v>3406.2921099909067</v>
          </cell>
          <cell r="V94">
            <v>2919.4340991328972</v>
          </cell>
          <cell r="W94">
            <v>2554.2836127706219</v>
          </cell>
          <cell r="X94">
            <v>2268.1868733916949</v>
          </cell>
          <cell r="Y94">
            <v>2060.9503702445663</v>
          </cell>
          <cell r="Z94">
            <v>1898.3395775785009</v>
          </cell>
          <cell r="AA94">
            <v>1771.8135946894174</v>
          </cell>
        </row>
        <row r="95">
          <cell r="B95" t="str">
            <v>WX134</v>
          </cell>
          <cell r="T95">
            <v>872.16888380370153</v>
          </cell>
          <cell r="U95">
            <v>785.75114724729849</v>
          </cell>
          <cell r="V95">
            <v>698.62934253830815</v>
          </cell>
          <cell r="W95">
            <v>630.29202307171579</v>
          </cell>
          <cell r="X95">
            <v>573.08387924252736</v>
          </cell>
          <cell r="Y95">
            <v>533.54924685402386</v>
          </cell>
          <cell r="Z95">
            <v>501.71047911163879</v>
          </cell>
          <cell r="AA95">
            <v>474.00087897964147</v>
          </cell>
        </row>
        <row r="96">
          <cell r="B96" t="str">
            <v>SL121</v>
          </cell>
          <cell r="T96">
            <v>485198.23460084829</v>
          </cell>
          <cell r="U96">
            <v>404986.24232399737</v>
          </cell>
          <cell r="V96">
            <v>322645.61228611332</v>
          </cell>
          <cell r="W96">
            <v>242753.01811021991</v>
          </cell>
          <cell r="X96">
            <v>175196.03436322307</v>
          </cell>
          <cell r="Y96">
            <v>120280.14307147509</v>
          </cell>
          <cell r="Z96">
            <v>83698.211904744647</v>
          </cell>
          <cell r="AA96">
            <v>63181.589223010567</v>
          </cell>
        </row>
        <row r="97">
          <cell r="B97" t="str">
            <v>SL122</v>
          </cell>
          <cell r="T97">
            <v>4922759.772057673</v>
          </cell>
          <cell r="U97">
            <v>5617662.4112413768</v>
          </cell>
          <cell r="V97">
            <v>4475495.5573073737</v>
          </cell>
          <cell r="W97">
            <v>3367286.0026741046</v>
          </cell>
          <cell r="X97">
            <v>2430186.6927456185</v>
          </cell>
          <cell r="Y97">
            <v>1668435.0428150888</v>
          </cell>
          <cell r="Z97">
            <v>1160998.2013394895</v>
          </cell>
          <cell r="AA97">
            <v>876407.15107711288</v>
          </cell>
        </row>
        <row r="98">
          <cell r="B98" t="str">
            <v>SL150</v>
          </cell>
          <cell r="T98">
            <v>763976.21908158856</v>
          </cell>
          <cell r="U98">
            <v>711790.00914938981</v>
          </cell>
          <cell r="V98">
            <v>567070.92567705945</v>
          </cell>
          <cell r="W98">
            <v>426654.42655575572</v>
          </cell>
          <cell r="X98">
            <v>307918.57566996198</v>
          </cell>
          <cell r="Y98">
            <v>211400.27781201032</v>
          </cell>
          <cell r="Z98">
            <v>147105.12306688208</v>
          </cell>
          <cell r="AA98">
            <v>111045.8066749367</v>
          </cell>
        </row>
        <row r="99">
          <cell r="B99" t="str">
            <v>SL151</v>
          </cell>
          <cell r="T99">
            <v>1564915.2557005645</v>
          </cell>
          <cell r="U99">
            <v>1792551.9313550603</v>
          </cell>
          <cell r="V99">
            <v>1428095.4635096202</v>
          </cell>
          <cell r="W99">
            <v>1074474.5030316801</v>
          </cell>
          <cell r="X99">
            <v>775453.47704008699</v>
          </cell>
          <cell r="Y99">
            <v>532384.51145692123</v>
          </cell>
          <cell r="Z99">
            <v>370465.40282419097</v>
          </cell>
          <cell r="AA99">
            <v>279654.63502629875</v>
          </cell>
        </row>
        <row r="100">
          <cell r="B100" t="str">
            <v>SL111</v>
          </cell>
          <cell r="T100">
            <v>4516.1350069274886</v>
          </cell>
          <cell r="U100">
            <v>3703.8884976957661</v>
          </cell>
          <cell r="V100">
            <v>2950.8246139938833</v>
          </cell>
          <cell r="W100">
            <v>2220.149767063082</v>
          </cell>
          <cell r="X100">
            <v>1602.2928897439324</v>
          </cell>
          <cell r="Y100">
            <v>1100.0478333958445</v>
          </cell>
          <cell r="Z100">
            <v>765.47993969551464</v>
          </cell>
          <cell r="AA100">
            <v>577.84076872919741</v>
          </cell>
        </row>
        <row r="101">
          <cell r="B101" t="str">
            <v>SL112</v>
          </cell>
          <cell r="T101">
            <v>87219.959251690481</v>
          </cell>
          <cell r="U101">
            <v>76042.46314126275</v>
          </cell>
          <cell r="V101">
            <v>60581.729737694652</v>
          </cell>
          <cell r="W101">
            <v>45580.653125763893</v>
          </cell>
          <cell r="X101">
            <v>32895.779148227572</v>
          </cell>
          <cell r="Y101">
            <v>22584.466804729491</v>
          </cell>
          <cell r="Z101">
            <v>15715.640504805882</v>
          </cell>
          <cell r="AA101">
            <v>11863.32563330262</v>
          </cell>
        </row>
        <row r="102">
          <cell r="B102" t="str">
            <v>SL140</v>
          </cell>
          <cell r="T102">
            <v>47527.630724553826</v>
          </cell>
          <cell r="U102">
            <v>42018.425062371054</v>
          </cell>
          <cell r="V102">
            <v>33475.360554843115</v>
          </cell>
          <cell r="W102">
            <v>25186.286431844735</v>
          </cell>
          <cell r="X102">
            <v>18177.06546985947</v>
          </cell>
          <cell r="Y102">
            <v>12479.39226068019</v>
          </cell>
          <cell r="Z102">
            <v>8683.9173217158295</v>
          </cell>
          <cell r="AA102">
            <v>6555.261869771597</v>
          </cell>
        </row>
        <row r="103">
          <cell r="B103" t="str">
            <v>SL144</v>
          </cell>
          <cell r="T103">
            <v>13616.891373737468</v>
          </cell>
          <cell r="U103">
            <v>14197.305969342518</v>
          </cell>
          <cell r="V103">
            <v>11310.75083194346</v>
          </cell>
          <cell r="W103">
            <v>8510.0146941162402</v>
          </cell>
          <cell r="X103">
            <v>6141.7190129639584</v>
          </cell>
          <cell r="Y103">
            <v>4216.5728480620019</v>
          </cell>
          <cell r="Z103">
            <v>2934.1468902241636</v>
          </cell>
          <cell r="AA103">
            <v>2214.9106811158531</v>
          </cell>
        </row>
        <row r="104">
          <cell r="B104" t="str">
            <v>SS011</v>
          </cell>
          <cell r="T104">
            <v>240.46343427226634</v>
          </cell>
          <cell r="U104">
            <v>252.57758957196833</v>
          </cell>
          <cell r="V104">
            <v>282.03305794902485</v>
          </cell>
          <cell r="W104">
            <v>313.69282447301509</v>
          </cell>
          <cell r="X104">
            <v>342.64136506054496</v>
          </cell>
          <cell r="Y104">
            <v>369.27458304736331</v>
          </cell>
          <cell r="Z104">
            <v>402.45461033989938</v>
          </cell>
          <cell r="AA104">
            <v>432.95985879654194</v>
          </cell>
        </row>
        <row r="105">
          <cell r="B105" t="str">
            <v>SS012</v>
          </cell>
          <cell r="T105">
            <v>91.414102899764316</v>
          </cell>
          <cell r="U105">
            <v>96.440893988145476</v>
          </cell>
          <cell r="V105">
            <v>117.42376521576719</v>
          </cell>
          <cell r="W105">
            <v>137.40849066647272</v>
          </cell>
          <cell r="X105">
            <v>158.25742046099253</v>
          </cell>
          <cell r="Y105">
            <v>180.294631228257</v>
          </cell>
          <cell r="Z105">
            <v>199.86885961565076</v>
          </cell>
          <cell r="AA105">
            <v>220.39371278124023</v>
          </cell>
        </row>
        <row r="106">
          <cell r="B106" t="str">
            <v>SS013</v>
          </cell>
          <cell r="T106">
            <v>104.39558369392479</v>
          </cell>
          <cell r="U106">
            <v>95.347168224214087</v>
          </cell>
          <cell r="V106">
            <v>115.98799629798529</v>
          </cell>
          <cell r="W106">
            <v>126.40954671411042</v>
          </cell>
          <cell r="X106">
            <v>140.30494726894395</v>
          </cell>
          <cell r="Y106">
            <v>155.16530619564091</v>
          </cell>
          <cell r="Z106">
            <v>166.20442996975862</v>
          </cell>
          <cell r="AA106">
            <v>178.78748713885787</v>
          </cell>
        </row>
        <row r="107">
          <cell r="B107" t="str">
            <v>SS014</v>
          </cell>
          <cell r="T107">
            <v>41.455693712900512</v>
          </cell>
          <cell r="U107">
            <v>42.074703156856955</v>
          </cell>
          <cell r="V107">
            <v>40.777933944744845</v>
          </cell>
          <cell r="W107">
            <v>44.621755587077345</v>
          </cell>
          <cell r="X107">
            <v>49.468313310018331</v>
          </cell>
          <cell r="Y107">
            <v>54.81623907326356</v>
          </cell>
          <cell r="Z107">
            <v>58.726909787636629</v>
          </cell>
          <cell r="AA107">
            <v>63.205797614354509</v>
          </cell>
        </row>
        <row r="108">
          <cell r="B108" t="str">
            <v>SS015</v>
          </cell>
          <cell r="T108">
            <v>54088.624206558125</v>
          </cell>
          <cell r="U108">
            <v>50703.453725277475</v>
          </cell>
          <cell r="V108">
            <v>47726.566437830763</v>
          </cell>
          <cell r="W108">
            <v>40129.975374564143</v>
          </cell>
          <cell r="X108">
            <v>32300.368616304553</v>
          </cell>
          <cell r="Y108">
            <v>24143.510682080261</v>
          </cell>
          <cell r="Z108">
            <v>16954.295077122333</v>
          </cell>
          <cell r="AA108">
            <v>9358.3593274738087</v>
          </cell>
        </row>
        <row r="109">
          <cell r="B109" t="str">
            <v>SS016</v>
          </cell>
          <cell r="T109">
            <v>44333.808169312018</v>
          </cell>
          <cell r="U109">
            <v>54365.759677678332</v>
          </cell>
          <cell r="V109">
            <v>44369.385085003669</v>
          </cell>
          <cell r="W109">
            <v>37477.606364104307</v>
          </cell>
          <cell r="X109">
            <v>29828.92168050207</v>
          </cell>
          <cell r="Y109">
            <v>21844.135246002395</v>
          </cell>
          <cell r="Z109">
            <v>15359.111740536369</v>
          </cell>
          <cell r="AA109">
            <v>8229.2724188681459</v>
          </cell>
        </row>
        <row r="110">
          <cell r="B110" t="str">
            <v>SS017</v>
          </cell>
          <cell r="T110">
            <v>105286.83606400149</v>
          </cell>
          <cell r="U110">
            <v>95870.224256771151</v>
          </cell>
          <cell r="V110">
            <v>94325.691942268895</v>
          </cell>
          <cell r="W110">
            <v>93972.323473360942</v>
          </cell>
          <cell r="X110">
            <v>95729.184379720697</v>
          </cell>
          <cell r="Y110">
            <v>97566.565131571886</v>
          </cell>
          <cell r="Z110">
            <v>97801.570229012388</v>
          </cell>
          <cell r="AA110">
            <v>98716.147715796542</v>
          </cell>
        </row>
        <row r="111">
          <cell r="B111" t="str">
            <v>SS018</v>
          </cell>
          <cell r="T111">
            <v>86823.863274377873</v>
          </cell>
          <cell r="U111">
            <v>96679.391858168194</v>
          </cell>
          <cell r="V111">
            <v>100830.41381414775</v>
          </cell>
          <cell r="W111">
            <v>99684.303832538208</v>
          </cell>
          <cell r="X111">
            <v>97059.210583372347</v>
          </cell>
          <cell r="Y111">
            <v>93962.628235663331</v>
          </cell>
          <cell r="Z111">
            <v>93219.173411017793</v>
          </cell>
          <cell r="AA111">
            <v>91467.401807926959</v>
          </cell>
        </row>
        <row r="112">
          <cell r="B112" t="str">
            <v>SS021</v>
          </cell>
          <cell r="T112">
            <v>687.28721653281127</v>
          </cell>
          <cell r="U112">
            <v>1171.9661408090462</v>
          </cell>
          <cell r="V112">
            <v>1237.6412014904922</v>
          </cell>
          <cell r="W112">
            <v>1470.959131639592</v>
          </cell>
          <cell r="X112">
            <v>1717.7192470647717</v>
          </cell>
          <cell r="Y112">
            <v>1980.3219379939028</v>
          </cell>
          <cell r="Z112">
            <v>2207.5908847687665</v>
          </cell>
          <cell r="AA112">
            <v>2448.6860792561697</v>
          </cell>
        </row>
        <row r="113">
          <cell r="B113" t="str">
            <v>SS022</v>
          </cell>
          <cell r="T113">
            <v>242.38206532813058</v>
          </cell>
          <cell r="U113">
            <v>401.51772703903561</v>
          </cell>
          <cell r="V113">
            <v>407.03969121217017</v>
          </cell>
          <cell r="W113">
            <v>476.31507564110433</v>
          </cell>
          <cell r="X113">
            <v>548.58615236966807</v>
          </cell>
          <cell r="Y113">
            <v>624.97630601022252</v>
          </cell>
          <cell r="Z113">
            <v>692.82873659683264</v>
          </cell>
          <cell r="AA113">
            <v>763.97642871303538</v>
          </cell>
        </row>
        <row r="114">
          <cell r="B114" t="str">
            <v>SS023</v>
          </cell>
          <cell r="T114">
            <v>224.66197067257093</v>
          </cell>
          <cell r="U114">
            <v>247.05499381580847</v>
          </cell>
          <cell r="V114">
            <v>296.88704508390845</v>
          </cell>
          <cell r="W114">
            <v>323.56242018296177</v>
          </cell>
          <cell r="X114">
            <v>359.12958698169956</v>
          </cell>
          <cell r="Y114">
            <v>397.16669591923858</v>
          </cell>
          <cell r="Z114">
            <v>425.4228339871247</v>
          </cell>
          <cell r="AA114">
            <v>457.63087947709283</v>
          </cell>
        </row>
        <row r="115">
          <cell r="B115" t="str">
            <v>SS024</v>
          </cell>
          <cell r="T115">
            <v>100.79368633615502</v>
          </cell>
          <cell r="U115">
            <v>98.265945971630515</v>
          </cell>
          <cell r="V115">
            <v>123.93794445703347</v>
          </cell>
          <cell r="W115">
            <v>135.62061954929482</v>
          </cell>
          <cell r="X115">
            <v>150.35094901345045</v>
          </cell>
          <cell r="Y115">
            <v>166.60510566355319</v>
          </cell>
          <cell r="Z115">
            <v>178.49095771394082</v>
          </cell>
          <cell r="AA115">
            <v>192.10381390840189</v>
          </cell>
        </row>
        <row r="116">
          <cell r="B116" t="str">
            <v>SS025</v>
          </cell>
          <cell r="T116">
            <v>13629.873707571229</v>
          </cell>
          <cell r="U116">
            <v>14959.846125334996</v>
          </cell>
          <cell r="V116">
            <v>12850.529269787288</v>
          </cell>
          <cell r="W116">
            <v>10805.123050668768</v>
          </cell>
          <cell r="X116">
            <v>8696.976617193377</v>
          </cell>
          <cell r="Y116">
            <v>6500.7167674556904</v>
          </cell>
          <cell r="Z116">
            <v>4564.9976815527552</v>
          </cell>
          <cell r="AA116">
            <v>2519.767907702746</v>
          </cell>
        </row>
        <row r="117">
          <cell r="B117" t="str">
            <v>SS026</v>
          </cell>
          <cell r="T117">
            <v>27344.089215926513</v>
          </cell>
          <cell r="U117">
            <v>19804.493888159555</v>
          </cell>
          <cell r="V117">
            <v>21157.794740917787</v>
          </cell>
          <cell r="W117">
            <v>17871.410688101663</v>
          </cell>
          <cell r="X117">
            <v>14224.091703093818</v>
          </cell>
          <cell r="Y117">
            <v>10416.500678166389</v>
          </cell>
          <cell r="Z117">
            <v>7324.0801734465203</v>
          </cell>
          <cell r="AA117">
            <v>3924.1755632163731</v>
          </cell>
        </row>
        <row r="118">
          <cell r="B118" t="str">
            <v>SS027</v>
          </cell>
          <cell r="T118">
            <v>29773.28246683997</v>
          </cell>
          <cell r="U118">
            <v>28047.370186563843</v>
          </cell>
          <cell r="V118">
            <v>27891.755009413519</v>
          </cell>
          <cell r="W118">
            <v>27787.265272207413</v>
          </cell>
          <cell r="X118">
            <v>28306.76248422674</v>
          </cell>
          <cell r="Y118">
            <v>28850.069113994279</v>
          </cell>
          <cell r="Z118">
            <v>28919.559244082968</v>
          </cell>
          <cell r="AA118">
            <v>29189.996393000165</v>
          </cell>
        </row>
        <row r="119">
          <cell r="B119" t="str">
            <v>SS028</v>
          </cell>
          <cell r="T119">
            <v>74521.919757336524</v>
          </cell>
          <cell r="U119">
            <v>80700.019217853376</v>
          </cell>
          <cell r="V119">
            <v>69906.920784611386</v>
          </cell>
          <cell r="W119">
            <v>69112.309152425572</v>
          </cell>
          <cell r="X119">
            <v>67292.300894203916</v>
          </cell>
          <cell r="Y119">
            <v>65145.403656597344</v>
          </cell>
          <cell r="Z119">
            <v>64629.957616385407</v>
          </cell>
          <cell r="AA119">
            <v>63415.433604654922</v>
          </cell>
        </row>
        <row r="120">
          <cell r="B120" t="str">
            <v>SS031</v>
          </cell>
          <cell r="T120">
            <v>209.45968707245436</v>
          </cell>
          <cell r="U120">
            <v>288.82907203775505</v>
          </cell>
          <cell r="V120">
            <v>371.96534841656069</v>
          </cell>
          <cell r="W120">
            <v>442.08759796289445</v>
          </cell>
          <cell r="X120">
            <v>516.24981250366727</v>
          </cell>
          <cell r="Y120">
            <v>595.17341435931462</v>
          </cell>
          <cell r="Z120">
            <v>663.47767965815081</v>
          </cell>
          <cell r="AA120">
            <v>735.93733752269577</v>
          </cell>
        </row>
        <row r="121">
          <cell r="B121" t="str">
            <v>SS032</v>
          </cell>
          <cell r="T121">
            <v>280.74624529635832</v>
          </cell>
          <cell r="U121">
            <v>273.85578169224493</v>
          </cell>
          <cell r="V121">
            <v>376.51851195019691</v>
          </cell>
          <cell r="W121">
            <v>440.59939944862043</v>
          </cell>
          <cell r="X121">
            <v>507.45135235238121</v>
          </cell>
          <cell r="Y121">
            <v>578.11352018848061</v>
          </cell>
          <cell r="Z121">
            <v>640.87815161936896</v>
          </cell>
          <cell r="AA121">
            <v>706.69095499612831</v>
          </cell>
        </row>
        <row r="122">
          <cell r="B122" t="str">
            <v>SS033</v>
          </cell>
          <cell r="T122">
            <v>112.50711237118337</v>
          </cell>
          <cell r="U122">
            <v>105.84156584549811</v>
          </cell>
          <cell r="V122">
            <v>123.16371372661088</v>
          </cell>
          <cell r="W122">
            <v>134.23000414464246</v>
          </cell>
          <cell r="X122">
            <v>148.98505803535127</v>
          </cell>
          <cell r="Y122">
            <v>164.76476844624818</v>
          </cell>
          <cell r="Z122">
            <v>176.48683903720016</v>
          </cell>
          <cell r="AA122">
            <v>189.8483600604531</v>
          </cell>
        </row>
        <row r="123">
          <cell r="B123" t="str">
            <v>SS034</v>
          </cell>
          <cell r="T123">
            <v>56.643809948812013</v>
          </cell>
          <cell r="U123">
            <v>69.752718485859404</v>
          </cell>
          <cell r="V123">
            <v>70.728777320183099</v>
          </cell>
          <cell r="W123">
            <v>77.395834198724941</v>
          </cell>
          <cell r="X123">
            <v>85.80212330645162</v>
          </cell>
          <cell r="Y123">
            <v>95.078028528770716</v>
          </cell>
          <cell r="Z123">
            <v>101.86103422259154</v>
          </cell>
          <cell r="AA123">
            <v>109.62960484628378</v>
          </cell>
        </row>
        <row r="124">
          <cell r="B124" t="str">
            <v>SS035</v>
          </cell>
          <cell r="T124">
            <v>962.07381289782268</v>
          </cell>
          <cell r="U124">
            <v>945.82086031263987</v>
          </cell>
          <cell r="V124">
            <v>702.60155197730694</v>
          </cell>
          <cell r="W124">
            <v>590.76914773887086</v>
          </cell>
          <cell r="X124">
            <v>475.50642782603165</v>
          </cell>
          <cell r="Y124">
            <v>355.42611466732791</v>
          </cell>
          <cell r="Z124">
            <v>249.59084474229314</v>
          </cell>
          <cell r="AA124">
            <v>137.76808763331701</v>
          </cell>
        </row>
        <row r="125">
          <cell r="B125" t="str">
            <v>SS036</v>
          </cell>
          <cell r="T125">
            <v>2031.7626682544401</v>
          </cell>
          <cell r="U125">
            <v>1646.2847625045169</v>
          </cell>
          <cell r="V125">
            <v>1452.5670534889457</v>
          </cell>
          <cell r="W125">
            <v>1226.9436717193812</v>
          </cell>
          <cell r="X125">
            <v>976.54066629929343</v>
          </cell>
          <cell r="Y125">
            <v>715.13434566448632</v>
          </cell>
          <cell r="Z125">
            <v>502.82733561477608</v>
          </cell>
          <cell r="AA125">
            <v>269.41031449798743</v>
          </cell>
        </row>
        <row r="126">
          <cell r="B126" t="str">
            <v>SS037</v>
          </cell>
          <cell r="T126">
            <v>2715.5368235483666</v>
          </cell>
          <cell r="U126">
            <v>2368.6502144733868</v>
          </cell>
          <cell r="V126">
            <v>2673.0041996529708</v>
          </cell>
          <cell r="W126">
            <v>2662.9904337110893</v>
          </cell>
          <cell r="X126">
            <v>2712.7764091352606</v>
          </cell>
          <cell r="Y126">
            <v>2764.8441582811206</v>
          </cell>
          <cell r="Z126">
            <v>2771.5037395623553</v>
          </cell>
          <cell r="AA126">
            <v>2797.4210629632626</v>
          </cell>
        </row>
        <row r="127">
          <cell r="B127" t="str">
            <v>SS038</v>
          </cell>
          <cell r="T127">
            <v>5541.8440064425859</v>
          </cell>
          <cell r="U127">
            <v>4238.4859331016869</v>
          </cell>
          <cell r="V127">
            <v>4902.7106825244327</v>
          </cell>
          <cell r="W127">
            <v>4846.9829964262472</v>
          </cell>
          <cell r="X127">
            <v>4719.3422159467518</v>
          </cell>
          <cell r="Y127">
            <v>4568.7760645133894</v>
          </cell>
          <cell r="Z127">
            <v>4532.6268137775696</v>
          </cell>
          <cell r="AA127">
            <v>4447.4498416028173</v>
          </cell>
        </row>
        <row r="128">
          <cell r="B128" t="str">
            <v>SS041</v>
          </cell>
          <cell r="T128">
            <v>235.25073699807729</v>
          </cell>
          <cell r="U128">
            <v>260.77046439283879</v>
          </cell>
          <cell r="V128">
            <v>300.78768295892132</v>
          </cell>
          <cell r="W128">
            <v>357.49164491316327</v>
          </cell>
          <cell r="X128">
            <v>417.46250179481012</v>
          </cell>
          <cell r="Y128">
            <v>481.28362769804136</v>
          </cell>
          <cell r="Z128">
            <v>536.51748693495119</v>
          </cell>
          <cell r="AA128">
            <v>595.1115809543345</v>
          </cell>
        </row>
        <row r="129">
          <cell r="B129" t="str">
            <v>SS042</v>
          </cell>
          <cell r="T129">
            <v>90.805910880728604</v>
          </cell>
          <cell r="U129">
            <v>105.89677786944856</v>
          </cell>
          <cell r="V129">
            <v>112.65560866930187</v>
          </cell>
          <cell r="W129">
            <v>131.82882633611035</v>
          </cell>
          <cell r="X129">
            <v>151.8311561182403</v>
          </cell>
          <cell r="Y129">
            <v>172.97351505893724</v>
          </cell>
          <cell r="Z129">
            <v>191.75290447096802</v>
          </cell>
          <cell r="AA129">
            <v>211.44431720985244</v>
          </cell>
        </row>
        <row r="130">
          <cell r="B130" t="str">
            <v>SS043</v>
          </cell>
          <cell r="T130">
            <v>63.427612311143761</v>
          </cell>
          <cell r="U130">
            <v>78.446107579228041</v>
          </cell>
          <cell r="V130">
            <v>73.546959177209715</v>
          </cell>
          <cell r="W130">
            <v>80.155171815428218</v>
          </cell>
          <cell r="X130">
            <v>88.966121999719576</v>
          </cell>
          <cell r="Y130">
            <v>98.38894372458671</v>
          </cell>
          <cell r="Z130">
            <v>105.38875414877373</v>
          </cell>
          <cell r="AA130">
            <v>113.367559037882</v>
          </cell>
        </row>
        <row r="131">
          <cell r="B131" t="str">
            <v>SS044</v>
          </cell>
          <cell r="T131">
            <v>12.103042798434242</v>
          </cell>
          <cell r="U131">
            <v>11.36023048705121</v>
          </cell>
          <cell r="V131">
            <v>13.953574366534172</v>
          </cell>
          <cell r="W131">
            <v>15.268870310920589</v>
          </cell>
          <cell r="X131">
            <v>16.927286936451289</v>
          </cell>
          <cell r="Y131">
            <v>18.757263902554129</v>
          </cell>
          <cell r="Z131">
            <v>20.09543455901683</v>
          </cell>
          <cell r="AA131">
            <v>21.628040268127961</v>
          </cell>
        </row>
        <row r="132">
          <cell r="B132" t="str">
            <v>SS045</v>
          </cell>
          <cell r="T132">
            <v>552.14864786429234</v>
          </cell>
          <cell r="U132">
            <v>483.62667332516867</v>
          </cell>
          <cell r="V132">
            <v>435.01538803658815</v>
          </cell>
          <cell r="W132">
            <v>365.7744127100504</v>
          </cell>
          <cell r="X132">
            <v>294.40955920534901</v>
          </cell>
          <cell r="Y132">
            <v>220.06189533059614</v>
          </cell>
          <cell r="Z132">
            <v>154.53404261688189</v>
          </cell>
          <cell r="AA132">
            <v>85.299040305566791</v>
          </cell>
        </row>
        <row r="133">
          <cell r="B133" t="str">
            <v>SS046</v>
          </cell>
          <cell r="T133">
            <v>1530.5243937393257</v>
          </cell>
          <cell r="U133">
            <v>1082.4293316810049</v>
          </cell>
          <cell r="V133">
            <v>1183.7611084939526</v>
          </cell>
          <cell r="W133">
            <v>999.89064009514118</v>
          </cell>
          <cell r="X133">
            <v>795.8261608999602</v>
          </cell>
          <cell r="Y133">
            <v>582.79459369021981</v>
          </cell>
          <cell r="Z133">
            <v>409.77622531002703</v>
          </cell>
          <cell r="AA133">
            <v>219.55437565779084</v>
          </cell>
        </row>
        <row r="134">
          <cell r="B134" t="str">
            <v>SS047</v>
          </cell>
          <cell r="T134">
            <v>1331.0146481118309</v>
          </cell>
          <cell r="U134">
            <v>1208.5101939800775</v>
          </cell>
          <cell r="V134">
            <v>1492.7829556699612</v>
          </cell>
          <cell r="W134">
            <v>1487.1906041420252</v>
          </cell>
          <cell r="X134">
            <v>1514.9943971754426</v>
          </cell>
          <cell r="Y134">
            <v>1544.0724840991857</v>
          </cell>
          <cell r="Z134">
            <v>1547.791636291246</v>
          </cell>
          <cell r="AA134">
            <v>1562.2655898430151</v>
          </cell>
        </row>
        <row r="135">
          <cell r="B135" t="str">
            <v>SS048</v>
          </cell>
          <cell r="T135">
            <v>3964.9150470471022</v>
          </cell>
          <cell r="U135">
            <v>3003.7204369766609</v>
          </cell>
          <cell r="V135">
            <v>3544.2573138349885</v>
          </cell>
          <cell r="W135">
            <v>3503.9707719958742</v>
          </cell>
          <cell r="X135">
            <v>3411.696966941337</v>
          </cell>
          <cell r="Y135">
            <v>3302.8500008464694</v>
          </cell>
          <cell r="Z135">
            <v>3276.7170603964505</v>
          </cell>
          <cell r="AA135">
            <v>3215.1411024928448</v>
          </cell>
        </row>
        <row r="136">
          <cell r="B136" t="str">
            <v>SS100</v>
          </cell>
          <cell r="T136">
            <v>32.94561420783262</v>
          </cell>
          <cell r="U136">
            <v>0</v>
          </cell>
          <cell r="V136">
            <v>0</v>
          </cell>
          <cell r="W136">
            <v>0</v>
          </cell>
          <cell r="X136">
            <v>0</v>
          </cell>
          <cell r="Y136">
            <v>0</v>
          </cell>
          <cell r="Z136">
            <v>0</v>
          </cell>
          <cell r="AA136">
            <v>0</v>
          </cell>
        </row>
        <row r="137">
          <cell r="B137" t="str">
            <v>SS101</v>
          </cell>
          <cell r="T137">
            <v>13.126203344237187</v>
          </cell>
          <cell r="U137">
            <v>0</v>
          </cell>
          <cell r="V137">
            <v>0</v>
          </cell>
          <cell r="W137">
            <v>0</v>
          </cell>
          <cell r="X137">
            <v>0</v>
          </cell>
          <cell r="Y137">
            <v>0</v>
          </cell>
          <cell r="Z137">
            <v>0</v>
          </cell>
          <cell r="AA137">
            <v>0</v>
          </cell>
        </row>
        <row r="138">
          <cell r="B138" t="str">
            <v>SS102</v>
          </cell>
          <cell r="T138">
            <v>28.608143663304553</v>
          </cell>
          <cell r="U138">
            <v>0</v>
          </cell>
          <cell r="V138">
            <v>0</v>
          </cell>
          <cell r="W138">
            <v>0</v>
          </cell>
          <cell r="X138">
            <v>0</v>
          </cell>
          <cell r="Y138">
            <v>0</v>
          </cell>
          <cell r="Z138">
            <v>0</v>
          </cell>
          <cell r="AA138">
            <v>0</v>
          </cell>
        </row>
        <row r="139">
          <cell r="B139" t="str">
            <v>SS103</v>
          </cell>
          <cell r="T139">
            <v>2.3243119722228585</v>
          </cell>
          <cell r="U139">
            <v>0</v>
          </cell>
          <cell r="V139">
            <v>0</v>
          </cell>
          <cell r="W139">
            <v>0</v>
          </cell>
          <cell r="X139">
            <v>0</v>
          </cell>
          <cell r="Y139">
            <v>0</v>
          </cell>
          <cell r="Z139">
            <v>0</v>
          </cell>
          <cell r="AA139">
            <v>0</v>
          </cell>
        </row>
        <row r="140">
          <cell r="B140" t="str">
            <v>SS104</v>
          </cell>
          <cell r="T140">
            <v>6.0752998203088442</v>
          </cell>
          <cell r="U140">
            <v>0</v>
          </cell>
          <cell r="V140">
            <v>0</v>
          </cell>
          <cell r="W140">
            <v>0</v>
          </cell>
          <cell r="X140">
            <v>0</v>
          </cell>
          <cell r="Y140">
            <v>0</v>
          </cell>
          <cell r="Z140">
            <v>0</v>
          </cell>
          <cell r="AA140">
            <v>0</v>
          </cell>
        </row>
        <row r="141">
          <cell r="B141" t="str">
            <v>SS105</v>
          </cell>
          <cell r="T141">
            <v>0.77048457169809481</v>
          </cell>
          <cell r="U141">
            <v>0</v>
          </cell>
          <cell r="V141">
            <v>0</v>
          </cell>
          <cell r="W141">
            <v>0</v>
          </cell>
          <cell r="X141">
            <v>0</v>
          </cell>
          <cell r="Y141">
            <v>0</v>
          </cell>
          <cell r="Z141">
            <v>0</v>
          </cell>
          <cell r="AA141">
            <v>0</v>
          </cell>
        </row>
        <row r="142">
          <cell r="B142" t="str">
            <v>SS106</v>
          </cell>
          <cell r="T142">
            <v>2.3676078742763469</v>
          </cell>
          <cell r="U142">
            <v>0</v>
          </cell>
          <cell r="V142">
            <v>0</v>
          </cell>
          <cell r="W142">
            <v>0</v>
          </cell>
          <cell r="X142">
            <v>0</v>
          </cell>
          <cell r="Y142">
            <v>0</v>
          </cell>
          <cell r="Z142">
            <v>0</v>
          </cell>
          <cell r="AA142">
            <v>0</v>
          </cell>
        </row>
        <row r="143">
          <cell r="B143" t="str">
            <v>SS107</v>
          </cell>
          <cell r="T143">
            <v>0</v>
          </cell>
          <cell r="U143">
            <v>0</v>
          </cell>
          <cell r="V143">
            <v>0</v>
          </cell>
          <cell r="W143">
            <v>0</v>
          </cell>
          <cell r="X143">
            <v>0</v>
          </cell>
          <cell r="Y143">
            <v>0</v>
          </cell>
          <cell r="Z143">
            <v>0</v>
          </cell>
          <cell r="AA143">
            <v>0</v>
          </cell>
        </row>
        <row r="144">
          <cell r="B144" t="str">
            <v>SS108</v>
          </cell>
          <cell r="T144">
            <v>4.0183741849954444</v>
          </cell>
          <cell r="U144">
            <v>0</v>
          </cell>
          <cell r="V144">
            <v>0</v>
          </cell>
          <cell r="W144">
            <v>0</v>
          </cell>
          <cell r="X144">
            <v>0</v>
          </cell>
          <cell r="Y144">
            <v>0</v>
          </cell>
          <cell r="Z144">
            <v>0</v>
          </cell>
          <cell r="AA144">
            <v>0</v>
          </cell>
        </row>
        <row r="145">
          <cell r="B145" t="str">
            <v>SS110</v>
          </cell>
          <cell r="T145">
            <v>5.5661038019328437</v>
          </cell>
          <cell r="U145">
            <v>0</v>
          </cell>
          <cell r="V145">
            <v>0</v>
          </cell>
          <cell r="W145">
            <v>0</v>
          </cell>
          <cell r="X145">
            <v>0</v>
          </cell>
          <cell r="Y145">
            <v>0</v>
          </cell>
          <cell r="Z145">
            <v>0</v>
          </cell>
          <cell r="AA145">
            <v>0</v>
          </cell>
        </row>
        <row r="146">
          <cell r="B146" t="str">
            <v>SS111</v>
          </cell>
          <cell r="T146">
            <v>0</v>
          </cell>
          <cell r="U146">
            <v>0</v>
          </cell>
          <cell r="V146">
            <v>0</v>
          </cell>
          <cell r="W146">
            <v>0</v>
          </cell>
          <cell r="X146">
            <v>0</v>
          </cell>
          <cell r="Y146">
            <v>0</v>
          </cell>
          <cell r="Z146">
            <v>0</v>
          </cell>
          <cell r="AA146">
            <v>0</v>
          </cell>
        </row>
        <row r="147">
          <cell r="B147" t="str">
            <v>SS112</v>
          </cell>
          <cell r="T147">
            <v>2.2254088988157665</v>
          </cell>
          <cell r="U147">
            <v>0</v>
          </cell>
          <cell r="V147">
            <v>0</v>
          </cell>
          <cell r="W147">
            <v>0</v>
          </cell>
          <cell r="X147">
            <v>0</v>
          </cell>
          <cell r="Y147">
            <v>0</v>
          </cell>
          <cell r="Z147">
            <v>0</v>
          </cell>
          <cell r="AA147">
            <v>0</v>
          </cell>
        </row>
        <row r="148">
          <cell r="B148" t="str">
            <v>SS114</v>
          </cell>
          <cell r="T148">
            <v>1.9520642963466097</v>
          </cell>
          <cell r="U148">
            <v>0</v>
          </cell>
          <cell r="V148">
            <v>0</v>
          </cell>
          <cell r="W148">
            <v>0</v>
          </cell>
          <cell r="X148">
            <v>0</v>
          </cell>
          <cell r="Y148">
            <v>0</v>
          </cell>
          <cell r="Z148">
            <v>0</v>
          </cell>
          <cell r="AA148">
            <v>0</v>
          </cell>
        </row>
        <row r="149">
          <cell r="B149" t="str">
            <v>SS116</v>
          </cell>
          <cell r="T149">
            <v>0</v>
          </cell>
          <cell r="U149">
            <v>0</v>
          </cell>
          <cell r="V149">
            <v>0</v>
          </cell>
          <cell r="W149">
            <v>0</v>
          </cell>
          <cell r="X149">
            <v>0</v>
          </cell>
          <cell r="Y149">
            <v>0</v>
          </cell>
          <cell r="Z149">
            <v>0</v>
          </cell>
          <cell r="AA149">
            <v>0</v>
          </cell>
        </row>
        <row r="150">
          <cell r="B150" t="str">
            <v>SS124</v>
          </cell>
          <cell r="T150">
            <v>0</v>
          </cell>
          <cell r="U150">
            <v>0</v>
          </cell>
          <cell r="V150">
            <v>0</v>
          </cell>
          <cell r="W150">
            <v>0</v>
          </cell>
          <cell r="X150">
            <v>0</v>
          </cell>
          <cell r="Y150">
            <v>0</v>
          </cell>
          <cell r="Z150">
            <v>0</v>
          </cell>
          <cell r="AA150">
            <v>0</v>
          </cell>
        </row>
        <row r="151">
          <cell r="B151" t="str">
            <v>SS125</v>
          </cell>
          <cell r="T151">
            <v>115.48370168502473</v>
          </cell>
          <cell r="U151">
            <v>96.768564781895904</v>
          </cell>
          <cell r="V151">
            <v>73.387743650711215</v>
          </cell>
          <cell r="W151">
            <v>58.965122566351518</v>
          </cell>
          <cell r="X151">
            <v>43.231353667704717</v>
          </cell>
          <cell r="Y151">
            <v>26.290538269065959</v>
          </cell>
          <cell r="Z151">
            <v>12.073904566998507</v>
          </cell>
          <cell r="AA151">
            <v>0</v>
          </cell>
        </row>
        <row r="152">
          <cell r="B152" t="str">
            <v>SS126</v>
          </cell>
          <cell r="T152">
            <v>378.45431320462433</v>
          </cell>
          <cell r="U152">
            <v>299.17031559439988</v>
          </cell>
          <cell r="V152">
            <v>286.77298983190911</v>
          </cell>
          <cell r="W152">
            <v>228.28204701048725</v>
          </cell>
          <cell r="X152">
            <v>167.32713968870701</v>
          </cell>
          <cell r="Y152">
            <v>103.82437030076372</v>
          </cell>
          <cell r="Z152">
            <v>45.823515176714238</v>
          </cell>
          <cell r="AA152">
            <v>0</v>
          </cell>
        </row>
        <row r="153">
          <cell r="B153" t="str">
            <v>SS127</v>
          </cell>
          <cell r="T153">
            <v>20905.053014441768</v>
          </cell>
          <cell r="U153">
            <v>17210.650406176635</v>
          </cell>
          <cell r="V153">
            <v>17892.133168571152</v>
          </cell>
          <cell r="W153">
            <v>15131.48355477812</v>
          </cell>
          <cell r="X153">
            <v>12037.927726473776</v>
          </cell>
          <cell r="Y153">
            <v>8798.4423304197171</v>
          </cell>
          <cell r="Z153">
            <v>6163.4216335238671</v>
          </cell>
          <cell r="AA153">
            <v>3271.9998113244183</v>
          </cell>
        </row>
        <row r="154">
          <cell r="B154" t="str">
            <v>SS128</v>
          </cell>
          <cell r="T154">
            <v>17009.030316574488</v>
          </cell>
          <cell r="U154">
            <v>19864.27732825157</v>
          </cell>
          <cell r="V154">
            <v>15227.52930267889</v>
          </cell>
          <cell r="W154">
            <v>12793.800123621846</v>
          </cell>
          <cell r="X154">
            <v>10269.019157276591</v>
          </cell>
          <cell r="Y154">
            <v>7629.188374084898</v>
          </cell>
          <cell r="Z154">
            <v>5309.3094029374934</v>
          </cell>
          <cell r="AA154">
            <v>2857.0170785016417</v>
          </cell>
        </row>
        <row r="155">
          <cell r="B155" t="str">
            <v>SS129</v>
          </cell>
          <cell r="T155">
            <v>12325.534183212454</v>
          </cell>
          <cell r="U155">
            <v>17007.163049631297</v>
          </cell>
          <cell r="V155">
            <v>17142.156513771373</v>
          </cell>
          <cell r="W155">
            <v>19456.852232215482</v>
          </cell>
          <cell r="X155">
            <v>21545.874439625721</v>
          </cell>
          <cell r="Y155">
            <v>23582.973467300184</v>
          </cell>
          <cell r="Z155">
            <v>25892.881848259261</v>
          </cell>
          <cell r="AA155">
            <v>28088.053864074885</v>
          </cell>
        </row>
        <row r="156">
          <cell r="B156" t="str">
            <v>SS130</v>
          </cell>
          <cell r="T156">
            <v>13264.480419522648</v>
          </cell>
          <cell r="U156">
            <v>20208.84432738477</v>
          </cell>
          <cell r="V156">
            <v>18795.678907801524</v>
          </cell>
          <cell r="W156">
            <v>20552.500745610902</v>
          </cell>
          <cell r="X156">
            <v>22529.983379959842</v>
          </cell>
          <cell r="Y156">
            <v>24469.042871543177</v>
          </cell>
          <cell r="Z156">
            <v>26267.172243007542</v>
          </cell>
          <cell r="AA156">
            <v>28132.418263257536</v>
          </cell>
        </row>
        <row r="157">
          <cell r="B157" t="str">
            <v>SS131</v>
          </cell>
          <cell r="T157">
            <v>174.71259210441809</v>
          </cell>
          <cell r="U157">
            <v>117.59925791643715</v>
          </cell>
          <cell r="V157">
            <v>121.417765073859</v>
          </cell>
          <cell r="W157">
            <v>102.55826616324636</v>
          </cell>
          <cell r="X157">
            <v>81.627478002480856</v>
          </cell>
          <cell r="Y157">
            <v>59.776940258682025</v>
          </cell>
          <cell r="Z157">
            <v>42.030535638094705</v>
          </cell>
          <cell r="AA157">
            <v>22.519578835015949</v>
          </cell>
        </row>
        <row r="158">
          <cell r="B158" t="str">
            <v>SS132</v>
          </cell>
          <cell r="T158">
            <v>244.27813514176702</v>
          </cell>
          <cell r="U158">
            <v>218.32014123071434</v>
          </cell>
          <cell r="V158">
            <v>236.63528202406229</v>
          </cell>
          <cell r="W158">
            <v>198.97027482059684</v>
          </cell>
          <cell r="X158">
            <v>160.14994179304304</v>
          </cell>
          <cell r="Y158">
            <v>119.70704967320704</v>
          </cell>
          <cell r="Z158">
            <v>84.061869447911647</v>
          </cell>
          <cell r="AA158">
            <v>46.400111385006824</v>
          </cell>
        </row>
        <row r="159">
          <cell r="B159" t="str">
            <v>SS133</v>
          </cell>
          <cell r="T159">
            <v>6197.6089298836769</v>
          </cell>
          <cell r="U159">
            <v>6551.5083547311742</v>
          </cell>
          <cell r="V159">
            <v>5972.9017131318014</v>
          </cell>
          <cell r="W159">
            <v>5045.1467566517304</v>
          </cell>
          <cell r="X159">
            <v>4015.4989091016923</v>
          </cell>
          <cell r="Y159">
            <v>2940.605838525104</v>
          </cell>
          <cell r="Z159">
            <v>2067.607307414296</v>
          </cell>
          <cell r="AA159">
            <v>1107.8051957294065</v>
          </cell>
        </row>
        <row r="160">
          <cell r="B160" t="str">
            <v>SS134</v>
          </cell>
          <cell r="T160">
            <v>7012.4605082057042</v>
          </cell>
          <cell r="U160">
            <v>7394.6634205399951</v>
          </cell>
          <cell r="V160">
            <v>6718.3388255995724</v>
          </cell>
          <cell r="W160">
            <v>5648.9873827500724</v>
          </cell>
          <cell r="X160">
            <v>4546.8349548834631</v>
          </cell>
          <cell r="Y160">
            <v>3398.6162698920998</v>
          </cell>
          <cell r="Z160">
            <v>2386.6099612608068</v>
          </cell>
          <cell r="AA160">
            <v>1317.3507651252858</v>
          </cell>
        </row>
        <row r="161">
          <cell r="B161" t="str">
            <v>SS135</v>
          </cell>
          <cell r="T161">
            <v>8645.2651758404663</v>
          </cell>
          <cell r="U161">
            <v>10056.246549633579</v>
          </cell>
          <cell r="V161">
            <v>10534.917766741124</v>
          </cell>
          <cell r="W161">
            <v>10415.170421161913</v>
          </cell>
          <cell r="X161">
            <v>10140.896613648199</v>
          </cell>
          <cell r="Y161">
            <v>9817.3608950386679</v>
          </cell>
          <cell r="Z161">
            <v>9739.6835837527669</v>
          </cell>
          <cell r="AA161">
            <v>9556.6557741209399</v>
          </cell>
        </row>
        <row r="162">
          <cell r="B162" t="str">
            <v>SS136</v>
          </cell>
          <cell r="T162">
            <v>12990.2011074943</v>
          </cell>
          <cell r="U162">
            <v>11408.986600851073</v>
          </cell>
          <cell r="V162">
            <v>11611.039004146864</v>
          </cell>
          <cell r="W162">
            <v>11567.541045204383</v>
          </cell>
          <cell r="X162">
            <v>11783.802172884092</v>
          </cell>
          <cell r="Y162">
            <v>12009.974906271194</v>
          </cell>
          <cell r="Z162">
            <v>12038.902903472901</v>
          </cell>
          <cell r="AA162">
            <v>12151.482993294716</v>
          </cell>
        </row>
        <row r="163">
          <cell r="B163" t="str">
            <v>SS137</v>
          </cell>
          <cell r="T163">
            <v>1352.051975471262</v>
          </cell>
          <cell r="U163">
            <v>1365.9647959863846</v>
          </cell>
          <cell r="V163">
            <v>1710.6533830794292</v>
          </cell>
          <cell r="W163">
            <v>1776.277023434558</v>
          </cell>
          <cell r="X163">
            <v>1821.8803451277604</v>
          </cell>
          <cell r="Y163">
            <v>1850.7945935277801</v>
          </cell>
          <cell r="Z163">
            <v>1926.0831457423656</v>
          </cell>
          <cell r="AA163">
            <v>1982.5233766414008</v>
          </cell>
        </row>
        <row r="164">
          <cell r="B164" t="str">
            <v>SS138</v>
          </cell>
          <cell r="T164">
            <v>502.24094101831105</v>
          </cell>
          <cell r="U164">
            <v>682.20530047306909</v>
          </cell>
          <cell r="V164">
            <v>803.64223159002916</v>
          </cell>
          <cell r="W164">
            <v>941.50649047406512</v>
          </cell>
          <cell r="X164">
            <v>1083.6719331328081</v>
          </cell>
          <cell r="Y164">
            <v>1231.9495843135037</v>
          </cell>
          <cell r="Z164">
            <v>1367.5727000728239</v>
          </cell>
          <cell r="AA164">
            <v>1508.0855826497057</v>
          </cell>
        </row>
        <row r="165">
          <cell r="B165" t="str">
            <v>SS141</v>
          </cell>
          <cell r="T165">
            <v>7.398707287911737</v>
          </cell>
          <cell r="U165">
            <v>0</v>
          </cell>
          <cell r="V165">
            <v>0</v>
          </cell>
          <cell r="W165">
            <v>0</v>
          </cell>
          <cell r="X165">
            <v>0</v>
          </cell>
          <cell r="Y165">
            <v>0</v>
          </cell>
          <cell r="Z165">
            <v>0</v>
          </cell>
          <cell r="AA165">
            <v>0</v>
          </cell>
        </row>
        <row r="166">
          <cell r="B166" t="str">
            <v>SS143</v>
          </cell>
          <cell r="T166">
            <v>27.171117305640482</v>
          </cell>
          <cell r="U166">
            <v>0</v>
          </cell>
          <cell r="V166">
            <v>0</v>
          </cell>
          <cell r="W166">
            <v>0</v>
          </cell>
          <cell r="X166">
            <v>0</v>
          </cell>
          <cell r="Y166">
            <v>0</v>
          </cell>
          <cell r="Z166">
            <v>0</v>
          </cell>
          <cell r="AA166">
            <v>0</v>
          </cell>
        </row>
        <row r="167">
          <cell r="B167" t="str">
            <v>SS144</v>
          </cell>
          <cell r="T167">
            <v>346.95932697757087</v>
          </cell>
          <cell r="U167">
            <v>0</v>
          </cell>
          <cell r="V167">
            <v>0</v>
          </cell>
          <cell r="W167">
            <v>0</v>
          </cell>
          <cell r="X167">
            <v>0</v>
          </cell>
          <cell r="Y167">
            <v>0</v>
          </cell>
          <cell r="Z167">
            <v>0</v>
          </cell>
          <cell r="AA167">
            <v>0</v>
          </cell>
        </row>
        <row r="168">
          <cell r="B168" t="str">
            <v>SS145</v>
          </cell>
          <cell r="T168">
            <v>4628.5458140067385</v>
          </cell>
          <cell r="U168">
            <v>7029.4267800188118</v>
          </cell>
          <cell r="V168">
            <v>7890.1890746467498</v>
          </cell>
          <cell r="W168">
            <v>9243.7454539312203</v>
          </cell>
          <cell r="X168">
            <v>10639.531014178589</v>
          </cell>
          <cell r="Y168">
            <v>12095.326463162708</v>
          </cell>
          <cell r="Z168">
            <v>13426.879216577037</v>
          </cell>
          <cell r="AA168">
            <v>14806.439880980766</v>
          </cell>
        </row>
        <row r="169">
          <cell r="B169" t="str">
            <v>SS146</v>
          </cell>
          <cell r="T169">
            <v>4781.2014497148884</v>
          </cell>
          <cell r="U169">
            <v>3688.5422311807165</v>
          </cell>
          <cell r="V169">
            <v>4578.0300714954546</v>
          </cell>
          <cell r="W169">
            <v>4753.6512709262643</v>
          </cell>
          <cell r="X169">
            <v>4875.6943336159939</v>
          </cell>
          <cell r="Y169">
            <v>4953.0742984757908</v>
          </cell>
          <cell r="Z169">
            <v>5154.5606191337283</v>
          </cell>
          <cell r="AA169">
            <v>5305.6052882956355</v>
          </cell>
        </row>
        <row r="170">
          <cell r="B170" t="str">
            <v>SS149</v>
          </cell>
          <cell r="T170">
            <v>0</v>
          </cell>
          <cell r="U170">
            <v>0</v>
          </cell>
          <cell r="V170">
            <v>0</v>
          </cell>
          <cell r="W170">
            <v>0</v>
          </cell>
          <cell r="X170">
            <v>0</v>
          </cell>
          <cell r="Y170">
            <v>0</v>
          </cell>
          <cell r="Z170">
            <v>0</v>
          </cell>
          <cell r="AA170">
            <v>0</v>
          </cell>
        </row>
        <row r="171">
          <cell r="B171" t="str">
            <v>SS157</v>
          </cell>
          <cell r="T171">
            <v>1.0615875092248124</v>
          </cell>
          <cell r="U171">
            <v>0</v>
          </cell>
          <cell r="V171">
            <v>0</v>
          </cell>
          <cell r="W171">
            <v>0</v>
          </cell>
          <cell r="X171">
            <v>0</v>
          </cell>
          <cell r="Y171">
            <v>0</v>
          </cell>
          <cell r="Z171">
            <v>0</v>
          </cell>
          <cell r="AA171">
            <v>0</v>
          </cell>
        </row>
        <row r="172">
          <cell r="B172" t="str">
            <v>SS158</v>
          </cell>
          <cell r="T172">
            <v>0</v>
          </cell>
          <cell r="U172">
            <v>0</v>
          </cell>
          <cell r="V172">
            <v>0</v>
          </cell>
          <cell r="W172">
            <v>0</v>
          </cell>
          <cell r="X172">
            <v>0</v>
          </cell>
          <cell r="Y172">
            <v>0</v>
          </cell>
          <cell r="Z172">
            <v>0</v>
          </cell>
          <cell r="AA172">
            <v>0</v>
          </cell>
        </row>
        <row r="173">
          <cell r="B173" t="str">
            <v>SS159</v>
          </cell>
          <cell r="T173">
            <v>1288.0999812257339</v>
          </cell>
          <cell r="U173">
            <v>1155.6655787329273</v>
          </cell>
          <cell r="V173">
            <v>509.3945209342595</v>
          </cell>
          <cell r="W173">
            <v>273.31492004912792</v>
          </cell>
          <cell r="X173">
            <v>250.66663313494459</v>
          </cell>
          <cell r="Y173">
            <v>219.95709155639091</v>
          </cell>
          <cell r="Z173">
            <v>0</v>
          </cell>
          <cell r="AA173">
            <v>0</v>
          </cell>
        </row>
        <row r="174">
          <cell r="B174" t="str">
            <v>SS160</v>
          </cell>
          <cell r="T174">
            <v>1187.9026636286076</v>
          </cell>
          <cell r="U174">
            <v>931.75257280940559</v>
          </cell>
          <cell r="V174">
            <v>418.57501843600897</v>
          </cell>
          <cell r="W174">
            <v>205.04618303538948</v>
          </cell>
          <cell r="X174">
            <v>188.08087830492929</v>
          </cell>
          <cell r="Y174">
            <v>164.9729632410266</v>
          </cell>
          <cell r="Z174">
            <v>0</v>
          </cell>
          <cell r="AA174">
            <v>0</v>
          </cell>
        </row>
        <row r="175">
          <cell r="B175" t="str">
            <v>SS161</v>
          </cell>
          <cell r="T175">
            <v>5716.8828556045528</v>
          </cell>
          <cell r="U175">
            <v>4162.9179179581579</v>
          </cell>
          <cell r="V175">
            <v>4880.8498901590301</v>
          </cell>
          <cell r="W175">
            <v>4604.6546263466889</v>
          </cell>
          <cell r="X175">
            <v>4220.9917503792285</v>
          </cell>
          <cell r="Y175">
            <v>3706.0573611929749</v>
          </cell>
          <cell r="Z175">
            <v>3586.3727468742936</v>
          </cell>
          <cell r="AA175">
            <v>3300.6909283733407</v>
          </cell>
        </row>
        <row r="176">
          <cell r="B176" t="str">
            <v>SS162</v>
          </cell>
          <cell r="T176">
            <v>3737.9735783863007</v>
          </cell>
          <cell r="U176">
            <v>3673.1018752318682</v>
          </cell>
          <cell r="V176">
            <v>4253.0966265969228</v>
          </cell>
          <cell r="W176">
            <v>3987.7203811769818</v>
          </cell>
          <cell r="X176">
            <v>3649.8079620089234</v>
          </cell>
          <cell r="Y176">
            <v>3207.219357147444</v>
          </cell>
          <cell r="Z176">
            <v>3107.4378888695464</v>
          </cell>
          <cell r="AA176">
            <v>2860.8148981259478</v>
          </cell>
        </row>
        <row r="177">
          <cell r="B177" t="str">
            <v>SS163</v>
          </cell>
          <cell r="T177">
            <v>0</v>
          </cell>
          <cell r="U177">
            <v>0</v>
          </cell>
          <cell r="V177">
            <v>0</v>
          </cell>
          <cell r="W177">
            <v>0</v>
          </cell>
          <cell r="X177">
            <v>0</v>
          </cell>
          <cell r="Y177">
            <v>0</v>
          </cell>
          <cell r="Z177">
            <v>0</v>
          </cell>
          <cell r="AA177">
            <v>0</v>
          </cell>
        </row>
        <row r="178">
          <cell r="B178" t="str">
            <v>SS164</v>
          </cell>
          <cell r="T178">
            <v>0</v>
          </cell>
          <cell r="U178">
            <v>0</v>
          </cell>
          <cell r="V178">
            <v>0</v>
          </cell>
          <cell r="W178">
            <v>0</v>
          </cell>
          <cell r="X178">
            <v>0</v>
          </cell>
          <cell r="Y178">
            <v>0</v>
          </cell>
          <cell r="Z178">
            <v>0</v>
          </cell>
          <cell r="AA178">
            <v>0</v>
          </cell>
        </row>
        <row r="179">
          <cell r="B179" t="str">
            <v>SS165</v>
          </cell>
          <cell r="T179">
            <v>430.07944720554178</v>
          </cell>
          <cell r="U179">
            <v>425.59021851756881</v>
          </cell>
          <cell r="V179">
            <v>208.06989608156601</v>
          </cell>
          <cell r="W179">
            <v>68.970244105031625</v>
          </cell>
          <cell r="X179">
            <v>63.174425272676025</v>
          </cell>
          <cell r="Y179">
            <v>55.639860790613753</v>
          </cell>
          <cell r="Z179">
            <v>0</v>
          </cell>
          <cell r="AA179">
            <v>0</v>
          </cell>
        </row>
        <row r="180">
          <cell r="B180" t="str">
            <v>SS166</v>
          </cell>
          <cell r="T180">
            <v>564.73134361257007</v>
          </cell>
          <cell r="U180">
            <v>446.06789300485588</v>
          </cell>
          <cell r="V180">
            <v>208.41366584578182</v>
          </cell>
          <cell r="W180">
            <v>77.1441628802297</v>
          </cell>
          <cell r="X180">
            <v>70.300729076338357</v>
          </cell>
          <cell r="Y180">
            <v>62.21303458083041</v>
          </cell>
          <cell r="Z180">
            <v>0</v>
          </cell>
          <cell r="AA180">
            <v>0</v>
          </cell>
        </row>
        <row r="181">
          <cell r="B181" t="str">
            <v>SS167</v>
          </cell>
          <cell r="T181">
            <v>1902.6671381143033</v>
          </cell>
          <cell r="U181">
            <v>1780.7702554995385</v>
          </cell>
          <cell r="V181">
            <v>1587.6317554894551</v>
          </cell>
          <cell r="W181">
            <v>1394.247326705537</v>
          </cell>
          <cell r="X181">
            <v>1272.5783510512049</v>
          </cell>
          <cell r="Y181">
            <v>1119.7502474853975</v>
          </cell>
          <cell r="Z181">
            <v>928.88822429431275</v>
          </cell>
          <cell r="AA181">
            <v>759.68921384168243</v>
          </cell>
        </row>
        <row r="182">
          <cell r="B182" t="str">
            <v>SS168</v>
          </cell>
          <cell r="T182">
            <v>1687.84171455206</v>
          </cell>
          <cell r="U182">
            <v>1787.52359771495</v>
          </cell>
          <cell r="V182">
            <v>1596.9396288516293</v>
          </cell>
          <cell r="W182">
            <v>1356.9933698972729</v>
          </cell>
          <cell r="X182">
            <v>1233.777723407198</v>
          </cell>
          <cell r="Y182">
            <v>1087.8644578268461</v>
          </cell>
          <cell r="Z182">
            <v>841.21699704583648</v>
          </cell>
          <cell r="AA182">
            <v>643.63962705999688</v>
          </cell>
        </row>
        <row r="183">
          <cell r="B183" t="str">
            <v>SS169</v>
          </cell>
          <cell r="T183">
            <v>431.57989788168391</v>
          </cell>
          <cell r="U183">
            <v>543.17225839280081</v>
          </cell>
          <cell r="V183">
            <v>544.67178130460343</v>
          </cell>
          <cell r="W183">
            <v>594.95640649838469</v>
          </cell>
          <cell r="X183">
            <v>661.21932380981616</v>
          </cell>
          <cell r="Y183">
            <v>733.12163833924183</v>
          </cell>
          <cell r="Z183">
            <v>785.94399228112047</v>
          </cell>
          <cell r="AA183">
            <v>846.37953246729137</v>
          </cell>
        </row>
        <row r="184">
          <cell r="B184" t="str">
            <v>SS170</v>
          </cell>
          <cell r="T184">
            <v>254.10985629882717</v>
          </cell>
          <cell r="U184">
            <v>212.67587963131064</v>
          </cell>
          <cell r="V184">
            <v>251.06835736505604</v>
          </cell>
          <cell r="W184">
            <v>273.33809015685324</v>
          </cell>
          <cell r="X184">
            <v>302.62431410223041</v>
          </cell>
          <cell r="Y184">
            <v>334.35105670972229</v>
          </cell>
          <cell r="Z184">
            <v>357.81054234930042</v>
          </cell>
          <cell r="AA184">
            <v>384.56472818273346</v>
          </cell>
        </row>
        <row r="185">
          <cell r="B185" t="str">
            <v>SS200</v>
          </cell>
          <cell r="T185">
            <v>38.682986929401515</v>
          </cell>
          <cell r="U185">
            <v>0</v>
          </cell>
          <cell r="V185">
            <v>0</v>
          </cell>
          <cell r="W185">
            <v>0</v>
          </cell>
          <cell r="X185">
            <v>0</v>
          </cell>
          <cell r="Y185">
            <v>0</v>
          </cell>
          <cell r="Z185">
            <v>0</v>
          </cell>
          <cell r="AA185">
            <v>0</v>
          </cell>
        </row>
        <row r="186">
          <cell r="B186" t="str">
            <v>SS201</v>
          </cell>
          <cell r="T186">
            <v>2.9288686051095025</v>
          </cell>
          <cell r="U186">
            <v>0</v>
          </cell>
          <cell r="V186">
            <v>0</v>
          </cell>
          <cell r="W186">
            <v>0</v>
          </cell>
          <cell r="X186">
            <v>0</v>
          </cell>
          <cell r="Y186">
            <v>0</v>
          </cell>
          <cell r="Z186">
            <v>0</v>
          </cell>
          <cell r="AA186">
            <v>0</v>
          </cell>
        </row>
        <row r="187">
          <cell r="B187" t="str">
            <v>SS202</v>
          </cell>
          <cell r="T187">
            <v>43.565326316920242</v>
          </cell>
          <cell r="U187">
            <v>0</v>
          </cell>
          <cell r="V187">
            <v>0</v>
          </cell>
          <cell r="W187">
            <v>0</v>
          </cell>
          <cell r="X187">
            <v>0</v>
          </cell>
          <cell r="Y187">
            <v>0</v>
          </cell>
          <cell r="Z187">
            <v>0</v>
          </cell>
          <cell r="AA187">
            <v>0</v>
          </cell>
        </row>
        <row r="188">
          <cell r="B188" t="str">
            <v>SS203</v>
          </cell>
          <cell r="T188">
            <v>6.5423319182542352</v>
          </cell>
          <cell r="U188">
            <v>0</v>
          </cell>
          <cell r="V188">
            <v>0</v>
          </cell>
          <cell r="W188">
            <v>0</v>
          </cell>
          <cell r="X188">
            <v>0</v>
          </cell>
          <cell r="Y188">
            <v>0</v>
          </cell>
          <cell r="Z188">
            <v>0</v>
          </cell>
          <cell r="AA188">
            <v>0</v>
          </cell>
        </row>
        <row r="189">
          <cell r="B189" t="str">
            <v>SS204</v>
          </cell>
          <cell r="T189">
            <v>8.9305856981380298</v>
          </cell>
          <cell r="U189">
            <v>0</v>
          </cell>
          <cell r="V189">
            <v>0</v>
          </cell>
          <cell r="W189">
            <v>0</v>
          </cell>
          <cell r="X189">
            <v>0</v>
          </cell>
          <cell r="Y189">
            <v>0</v>
          </cell>
          <cell r="Z189">
            <v>0</v>
          </cell>
          <cell r="AA189">
            <v>0</v>
          </cell>
        </row>
        <row r="190">
          <cell r="B190" t="str">
            <v>SS205</v>
          </cell>
          <cell r="T190">
            <v>1.7847863586304888</v>
          </cell>
          <cell r="U190">
            <v>0</v>
          </cell>
          <cell r="V190">
            <v>0</v>
          </cell>
          <cell r="W190">
            <v>0</v>
          </cell>
          <cell r="X190">
            <v>0</v>
          </cell>
          <cell r="Y190">
            <v>0</v>
          </cell>
          <cell r="Z190">
            <v>0</v>
          </cell>
          <cell r="AA190">
            <v>0</v>
          </cell>
        </row>
        <row r="191">
          <cell r="B191" t="str">
            <v>SS206</v>
          </cell>
          <cell r="T191">
            <v>2.5633301345932815</v>
          </cell>
          <cell r="U191">
            <v>0</v>
          </cell>
          <cell r="V191">
            <v>0</v>
          </cell>
          <cell r="W191">
            <v>0</v>
          </cell>
          <cell r="X191">
            <v>0</v>
          </cell>
          <cell r="Y191">
            <v>0</v>
          </cell>
          <cell r="Z191">
            <v>0</v>
          </cell>
          <cell r="AA191">
            <v>0</v>
          </cell>
        </row>
        <row r="192">
          <cell r="B192" t="str">
            <v>SS207</v>
          </cell>
          <cell r="T192">
            <v>0.12617418279870546</v>
          </cell>
          <cell r="U192">
            <v>0</v>
          </cell>
          <cell r="V192">
            <v>0</v>
          </cell>
          <cell r="W192">
            <v>0</v>
          </cell>
          <cell r="X192">
            <v>0</v>
          </cell>
          <cell r="Y192">
            <v>0</v>
          </cell>
          <cell r="Z192">
            <v>0</v>
          </cell>
          <cell r="AA192">
            <v>0</v>
          </cell>
        </row>
        <row r="193">
          <cell r="B193" t="str">
            <v>SS208</v>
          </cell>
          <cell r="T193">
            <v>2.7162296318401014</v>
          </cell>
          <cell r="U193">
            <v>0</v>
          </cell>
          <cell r="V193">
            <v>0</v>
          </cell>
          <cell r="W193">
            <v>0</v>
          </cell>
          <cell r="X193">
            <v>0</v>
          </cell>
          <cell r="Y193">
            <v>0</v>
          </cell>
          <cell r="Z193">
            <v>0</v>
          </cell>
          <cell r="AA193">
            <v>0</v>
          </cell>
        </row>
        <row r="194">
          <cell r="B194" t="str">
            <v>SS210</v>
          </cell>
          <cell r="T194">
            <v>0.22673113477310047</v>
          </cell>
          <cell r="U194">
            <v>0</v>
          </cell>
          <cell r="V194">
            <v>0</v>
          </cell>
          <cell r="W194">
            <v>0</v>
          </cell>
          <cell r="X194">
            <v>0</v>
          </cell>
          <cell r="Y194">
            <v>0</v>
          </cell>
          <cell r="Z194">
            <v>0</v>
          </cell>
          <cell r="AA194">
            <v>0</v>
          </cell>
        </row>
        <row r="195">
          <cell r="B195" t="str">
            <v>SS211</v>
          </cell>
          <cell r="T195">
            <v>2.3625061349320902</v>
          </cell>
          <cell r="U195">
            <v>0</v>
          </cell>
          <cell r="V195">
            <v>0</v>
          </cell>
          <cell r="W195">
            <v>0</v>
          </cell>
          <cell r="X195">
            <v>0</v>
          </cell>
          <cell r="Y195">
            <v>0</v>
          </cell>
          <cell r="Z195">
            <v>0</v>
          </cell>
          <cell r="AA195">
            <v>0</v>
          </cell>
        </row>
        <row r="196">
          <cell r="B196" t="str">
            <v>SS212</v>
          </cell>
          <cell r="T196">
            <v>0</v>
          </cell>
          <cell r="U196">
            <v>0</v>
          </cell>
          <cell r="V196">
            <v>0</v>
          </cell>
          <cell r="W196">
            <v>0</v>
          </cell>
          <cell r="X196">
            <v>0</v>
          </cell>
          <cell r="Y196">
            <v>0</v>
          </cell>
          <cell r="Z196">
            <v>0</v>
          </cell>
          <cell r="AA196">
            <v>0</v>
          </cell>
        </row>
        <row r="197">
          <cell r="B197" t="str">
            <v>SS213</v>
          </cell>
          <cell r="T197">
            <v>0</v>
          </cell>
          <cell r="U197">
            <v>0</v>
          </cell>
          <cell r="V197">
            <v>0</v>
          </cell>
          <cell r="W197">
            <v>0</v>
          </cell>
          <cell r="X197">
            <v>0</v>
          </cell>
          <cell r="Y197">
            <v>0</v>
          </cell>
          <cell r="Z197">
            <v>0</v>
          </cell>
          <cell r="AA197">
            <v>0</v>
          </cell>
        </row>
        <row r="198">
          <cell r="B198" t="str">
            <v>SS214</v>
          </cell>
          <cell r="T198">
            <v>0.16331754878300034</v>
          </cell>
          <cell r="U198">
            <v>0</v>
          </cell>
          <cell r="V198">
            <v>0</v>
          </cell>
          <cell r="W198">
            <v>0</v>
          </cell>
          <cell r="X198">
            <v>0</v>
          </cell>
          <cell r="Y198">
            <v>0</v>
          </cell>
          <cell r="Z198">
            <v>0</v>
          </cell>
          <cell r="AA198">
            <v>0</v>
          </cell>
        </row>
        <row r="199">
          <cell r="B199" t="str">
            <v>SS216</v>
          </cell>
          <cell r="T199">
            <v>0</v>
          </cell>
          <cell r="U199">
            <v>0</v>
          </cell>
          <cell r="V199">
            <v>0</v>
          </cell>
          <cell r="W199">
            <v>0</v>
          </cell>
          <cell r="X199">
            <v>0</v>
          </cell>
          <cell r="Y199">
            <v>0</v>
          </cell>
          <cell r="Z199">
            <v>0</v>
          </cell>
          <cell r="AA199">
            <v>0</v>
          </cell>
        </row>
        <row r="200">
          <cell r="B200" t="str">
            <v>SS219</v>
          </cell>
          <cell r="T200">
            <v>0.82689858951460848</v>
          </cell>
          <cell r="U200">
            <v>0</v>
          </cell>
          <cell r="V200">
            <v>0</v>
          </cell>
          <cell r="W200">
            <v>0</v>
          </cell>
          <cell r="X200">
            <v>0</v>
          </cell>
          <cell r="Y200">
            <v>0</v>
          </cell>
          <cell r="Z200">
            <v>0</v>
          </cell>
          <cell r="AA200">
            <v>0</v>
          </cell>
        </row>
        <row r="201">
          <cell r="B201" t="str">
            <v>SS225</v>
          </cell>
          <cell r="T201">
            <v>157.99687219577675</v>
          </cell>
          <cell r="U201">
            <v>137.16006688028156</v>
          </cell>
          <cell r="V201">
            <v>120.14868464696076</v>
          </cell>
          <cell r="W201">
            <v>96.53630925230523</v>
          </cell>
          <cell r="X201">
            <v>70.777353551078221</v>
          </cell>
          <cell r="Y201">
            <v>43.042249762072451</v>
          </cell>
          <cell r="Z201">
            <v>19.767112055961718</v>
          </cell>
          <cell r="AA201">
            <v>0</v>
          </cell>
        </row>
        <row r="202">
          <cell r="B202" t="str">
            <v>SS226</v>
          </cell>
          <cell r="T202">
            <v>754.01902721929287</v>
          </cell>
          <cell r="U202">
            <v>653.05688871279085</v>
          </cell>
          <cell r="V202">
            <v>591.0730371749346</v>
          </cell>
          <cell r="W202">
            <v>470.51628864381331</v>
          </cell>
          <cell r="X202">
            <v>344.88101796326754</v>
          </cell>
          <cell r="Y202">
            <v>213.99430233097607</v>
          </cell>
          <cell r="Z202">
            <v>94.447682487140582</v>
          </cell>
          <cell r="AA202">
            <v>0</v>
          </cell>
        </row>
        <row r="203">
          <cell r="B203" t="str">
            <v>SS227</v>
          </cell>
          <cell r="T203">
            <v>32936.383598088112</v>
          </cell>
          <cell r="U203">
            <v>30015.817709755604</v>
          </cell>
          <cell r="V203">
            <v>25320.557496014673</v>
          </cell>
          <cell r="W203">
            <v>21413.746239144322</v>
          </cell>
          <cell r="X203">
            <v>17035.813352119712</v>
          </cell>
          <cell r="Y203">
            <v>12451.364116498629</v>
          </cell>
          <cell r="Z203">
            <v>8722.3401689159509</v>
          </cell>
          <cell r="AA203">
            <v>4630.4629285410811</v>
          </cell>
        </row>
        <row r="204">
          <cell r="B204" t="str">
            <v>SS228</v>
          </cell>
          <cell r="T204">
            <v>41818.686924287074</v>
          </cell>
          <cell r="U204">
            <v>32952.093785900433</v>
          </cell>
          <cell r="V204">
            <v>28124.59122594228</v>
          </cell>
          <cell r="W204">
            <v>23629.59818044633</v>
          </cell>
          <cell r="X204">
            <v>18966.436402717376</v>
          </cell>
          <cell r="Y204">
            <v>14090.782565041682</v>
          </cell>
          <cell r="Z204">
            <v>9806.0659534176266</v>
          </cell>
          <cell r="AA204">
            <v>5276.7875773687483</v>
          </cell>
        </row>
        <row r="205">
          <cell r="B205" t="str">
            <v>SS229</v>
          </cell>
          <cell r="T205">
            <v>18494.677598582457</v>
          </cell>
          <cell r="U205">
            <v>19917.425519916589</v>
          </cell>
          <cell r="V205">
            <v>26729.739962677973</v>
          </cell>
          <cell r="W205">
            <v>30339.041662672957</v>
          </cell>
          <cell r="X205">
            <v>33596.450981942457</v>
          </cell>
          <cell r="Y205">
            <v>36772.896561833091</v>
          </cell>
          <cell r="Z205">
            <v>40374.733373382711</v>
          </cell>
          <cell r="AA205">
            <v>43797.661936014876</v>
          </cell>
        </row>
        <row r="206">
          <cell r="B206" t="str">
            <v>SS230</v>
          </cell>
          <cell r="T206">
            <v>30740.826413614624</v>
          </cell>
          <cell r="U206">
            <v>31027.985472661006</v>
          </cell>
          <cell r="V206">
            <v>35542.566013887437</v>
          </cell>
          <cell r="W206">
            <v>38864.710239231754</v>
          </cell>
          <cell r="X206">
            <v>42604.123293552984</v>
          </cell>
          <cell r="Y206">
            <v>46270.878313285175</v>
          </cell>
          <cell r="Z206">
            <v>49671.134946752936</v>
          </cell>
          <cell r="AA206">
            <v>53198.30893882188</v>
          </cell>
        </row>
        <row r="207">
          <cell r="B207" t="str">
            <v>SS231</v>
          </cell>
          <cell r="T207">
            <v>136.81419675303601</v>
          </cell>
          <cell r="U207">
            <v>143.12516403001084</v>
          </cell>
          <cell r="V207">
            <v>111.89021056129103</v>
          </cell>
          <cell r="W207">
            <v>94.510601383793428</v>
          </cell>
          <cell r="X207">
            <v>75.222235360113046</v>
          </cell>
          <cell r="Y207">
            <v>55.086291764512616</v>
          </cell>
          <cell r="Z207">
            <v>38.732433262047977</v>
          </cell>
          <cell r="AA207">
            <v>20.752485569708583</v>
          </cell>
        </row>
        <row r="208">
          <cell r="B208" t="str">
            <v>SS232</v>
          </cell>
          <cell r="T208">
            <v>227.59985441568165</v>
          </cell>
          <cell r="U208">
            <v>178.87350149069894</v>
          </cell>
          <cell r="V208">
            <v>186.95769636514464</v>
          </cell>
          <cell r="W208">
            <v>157.19982205280758</v>
          </cell>
          <cell r="X208">
            <v>126.52916308395106</v>
          </cell>
          <cell r="Y208">
            <v>94.576573933277629</v>
          </cell>
          <cell r="Z208">
            <v>66.4144979975176</v>
          </cell>
          <cell r="AA208">
            <v>36.659190723490212</v>
          </cell>
        </row>
        <row r="209">
          <cell r="B209" t="str">
            <v>SS233</v>
          </cell>
          <cell r="T209">
            <v>6809.035636348679</v>
          </cell>
          <cell r="U209">
            <v>4967.5055093280971</v>
          </cell>
          <cell r="V209">
            <v>5164.7418662762229</v>
          </cell>
          <cell r="W209">
            <v>4362.5162319847313</v>
          </cell>
          <cell r="X209">
            <v>3472.1842625047689</v>
          </cell>
          <cell r="Y209">
            <v>2542.7289474823087</v>
          </cell>
          <cell r="Z209">
            <v>1787.850953606614</v>
          </cell>
          <cell r="AA209">
            <v>957.91428502545932</v>
          </cell>
        </row>
        <row r="210">
          <cell r="B210" t="str">
            <v>SS234</v>
          </cell>
          <cell r="T210">
            <v>4999.5961395432842</v>
          </cell>
          <cell r="U210">
            <v>3422.4961507751268</v>
          </cell>
          <cell r="V210">
            <v>3506.5953747991812</v>
          </cell>
          <cell r="W210">
            <v>2948.454006691531</v>
          </cell>
          <cell r="X210">
            <v>2373.1923674371533</v>
          </cell>
          <cell r="Y210">
            <v>1773.8867303491957</v>
          </cell>
          <cell r="Z210">
            <v>1245.6763001767658</v>
          </cell>
          <cell r="AA210">
            <v>687.58307967062501</v>
          </cell>
        </row>
        <row r="211">
          <cell r="B211" t="str">
            <v>SS235</v>
          </cell>
          <cell r="T211">
            <v>14299.426991704991</v>
          </cell>
          <cell r="U211">
            <v>12220.337530170771</v>
          </cell>
          <cell r="V211">
            <v>12082.817653449332</v>
          </cell>
          <cell r="W211">
            <v>11945.475780151941</v>
          </cell>
          <cell r="X211">
            <v>11630.902807046465</v>
          </cell>
          <cell r="Y211">
            <v>11259.829849583224</v>
          </cell>
          <cell r="Z211">
            <v>11170.73937836561</v>
          </cell>
          <cell r="AA211">
            <v>10960.819215887141</v>
          </cell>
        </row>
        <row r="212">
          <cell r="B212" t="str">
            <v>SS236</v>
          </cell>
          <cell r="T212">
            <v>7512.5601002263811</v>
          </cell>
          <cell r="U212">
            <v>5399.5106588661165</v>
          </cell>
          <cell r="V212">
            <v>6752.4965652556448</v>
          </cell>
          <cell r="W212">
            <v>6727.1999644734215</v>
          </cell>
          <cell r="X212">
            <v>6852.9684268249821</v>
          </cell>
          <cell r="Y212">
            <v>6984.5010661353353</v>
          </cell>
          <cell r="Z212">
            <v>7001.3243841583362</v>
          </cell>
          <cell r="AA212">
            <v>7066.7962742765658</v>
          </cell>
        </row>
        <row r="213">
          <cell r="B213" t="str">
            <v>SS237</v>
          </cell>
          <cell r="T213">
            <v>2070.63037910822</v>
          </cell>
          <cell r="U213">
            <v>2738.1109342600089</v>
          </cell>
          <cell r="V213">
            <v>3008.9683736089191</v>
          </cell>
          <cell r="W213">
            <v>3338.624531575826</v>
          </cell>
          <cell r="X213">
            <v>3660.9441281636477</v>
          </cell>
          <cell r="Y213">
            <v>3978.372683832079</v>
          </cell>
          <cell r="Z213">
            <v>4310.2298102127115</v>
          </cell>
          <cell r="AA213">
            <v>4636.2176874900761</v>
          </cell>
        </row>
        <row r="214">
          <cell r="B214" t="str">
            <v>SS238</v>
          </cell>
          <cell r="T214">
            <v>1183.5398165008296</v>
          </cell>
          <cell r="U214">
            <v>1354.0392903618033</v>
          </cell>
          <cell r="V214">
            <v>1599.5651742988348</v>
          </cell>
          <cell r="W214">
            <v>1873.9694534954517</v>
          </cell>
          <cell r="X214">
            <v>2156.9347857376115</v>
          </cell>
          <cell r="Y214">
            <v>2452.0658249392277</v>
          </cell>
          <cell r="Z214">
            <v>2722.0093449173773</v>
          </cell>
          <cell r="AA214">
            <v>3001.685430463092</v>
          </cell>
        </row>
        <row r="215">
          <cell r="B215" t="str">
            <v>SS241</v>
          </cell>
          <cell r="T215">
            <v>21.536652570999152</v>
          </cell>
          <cell r="U215">
            <v>0</v>
          </cell>
          <cell r="V215">
            <v>0</v>
          </cell>
          <cell r="W215">
            <v>0</v>
          </cell>
          <cell r="X215">
            <v>0</v>
          </cell>
          <cell r="Y215">
            <v>0</v>
          </cell>
          <cell r="Z215">
            <v>0</v>
          </cell>
          <cell r="AA215">
            <v>0</v>
          </cell>
        </row>
        <row r="216">
          <cell r="B216" t="str">
            <v>SS242</v>
          </cell>
          <cell r="T216">
            <v>0</v>
          </cell>
          <cell r="U216">
            <v>0</v>
          </cell>
          <cell r="V216">
            <v>0</v>
          </cell>
          <cell r="W216">
            <v>0</v>
          </cell>
          <cell r="X216">
            <v>0</v>
          </cell>
          <cell r="Y216">
            <v>0</v>
          </cell>
          <cell r="Z216">
            <v>0</v>
          </cell>
          <cell r="AA216">
            <v>0</v>
          </cell>
        </row>
        <row r="217">
          <cell r="B217" t="str">
            <v>SS243</v>
          </cell>
          <cell r="T217">
            <v>30.625401235203775</v>
          </cell>
          <cell r="U217">
            <v>0</v>
          </cell>
          <cell r="V217">
            <v>0</v>
          </cell>
          <cell r="W217">
            <v>0</v>
          </cell>
          <cell r="X217">
            <v>0</v>
          </cell>
          <cell r="Y217">
            <v>0</v>
          </cell>
          <cell r="Z217">
            <v>0</v>
          </cell>
          <cell r="AA217">
            <v>0</v>
          </cell>
        </row>
        <row r="218">
          <cell r="B218" t="str">
            <v>SS244</v>
          </cell>
          <cell r="T218">
            <v>250.35873378925334</v>
          </cell>
          <cell r="U218">
            <v>0</v>
          </cell>
          <cell r="V218">
            <v>0</v>
          </cell>
          <cell r="W218">
            <v>0</v>
          </cell>
          <cell r="X218">
            <v>0</v>
          </cell>
          <cell r="Y218">
            <v>0</v>
          </cell>
          <cell r="Z218">
            <v>0</v>
          </cell>
          <cell r="AA218">
            <v>0</v>
          </cell>
        </row>
        <row r="219">
          <cell r="B219" t="str">
            <v>SS245</v>
          </cell>
          <cell r="T219">
            <v>7736.9194670353745</v>
          </cell>
          <cell r="U219">
            <v>7140.0340554948871</v>
          </cell>
          <cell r="V219">
            <v>10315.370642065462</v>
          </cell>
          <cell r="W219">
            <v>12084.965211366269</v>
          </cell>
          <cell r="X219">
            <v>13909.768806638693</v>
          </cell>
          <cell r="Y219">
            <v>15813.027333554997</v>
          </cell>
          <cell r="Z219">
            <v>17553.855094586383</v>
          </cell>
          <cell r="AA219">
            <v>19357.44680093287</v>
          </cell>
        </row>
        <row r="220">
          <cell r="B220" t="str">
            <v>SS246</v>
          </cell>
          <cell r="T220">
            <v>27984.483834895684</v>
          </cell>
          <cell r="U220">
            <v>34135.727053116461</v>
          </cell>
          <cell r="V220">
            <v>35500.477630602836</v>
          </cell>
          <cell r="W220">
            <v>39389.83425008045</v>
          </cell>
          <cell r="X220">
            <v>43192.632487818955</v>
          </cell>
          <cell r="Y220">
            <v>46937.725137731381</v>
          </cell>
          <cell r="Z220">
            <v>50853.049271730735</v>
          </cell>
          <cell r="AA220">
            <v>54699.126700338791</v>
          </cell>
        </row>
        <row r="221">
          <cell r="B221" t="str">
            <v>SS249</v>
          </cell>
          <cell r="T221">
            <v>1.3035735617741637</v>
          </cell>
          <cell r="U221">
            <v>0</v>
          </cell>
          <cell r="V221">
            <v>0</v>
          </cell>
          <cell r="W221">
            <v>0</v>
          </cell>
          <cell r="X221">
            <v>0</v>
          </cell>
          <cell r="Y221">
            <v>0</v>
          </cell>
          <cell r="Z221">
            <v>0</v>
          </cell>
          <cell r="AA221">
            <v>0</v>
          </cell>
        </row>
        <row r="222">
          <cell r="B222" t="str">
            <v>SS257</v>
          </cell>
          <cell r="T222">
            <v>0</v>
          </cell>
          <cell r="U222">
            <v>0</v>
          </cell>
          <cell r="V222">
            <v>0</v>
          </cell>
          <cell r="W222">
            <v>0</v>
          </cell>
          <cell r="X222">
            <v>0</v>
          </cell>
          <cell r="Y222">
            <v>0</v>
          </cell>
          <cell r="Z222">
            <v>0</v>
          </cell>
          <cell r="AA222">
            <v>0</v>
          </cell>
        </row>
        <row r="223">
          <cell r="B223" t="str">
            <v>SS259</v>
          </cell>
          <cell r="T223">
            <v>2244.6019054617223</v>
          </cell>
          <cell r="U223">
            <v>1094.9113049228474</v>
          </cell>
          <cell r="V223">
            <v>667.45515196943745</v>
          </cell>
          <cell r="W223">
            <v>358.12213127523694</v>
          </cell>
          <cell r="X223">
            <v>328.44628050945187</v>
          </cell>
          <cell r="Y223">
            <v>288.20783879313313</v>
          </cell>
          <cell r="Z223">
            <v>0</v>
          </cell>
          <cell r="AA223">
            <v>0</v>
          </cell>
        </row>
        <row r="224">
          <cell r="B224" t="str">
            <v>SS260</v>
          </cell>
          <cell r="T224">
            <v>3153.028502383765</v>
          </cell>
          <cell r="U224">
            <v>1404.9330962852141</v>
          </cell>
          <cell r="V224">
            <v>824.333360668419</v>
          </cell>
          <cell r="W224">
            <v>403.81389645601803</v>
          </cell>
          <cell r="X224">
            <v>370.40276094325191</v>
          </cell>
          <cell r="Y224">
            <v>324.8944901586222</v>
          </cell>
          <cell r="Z224">
            <v>0</v>
          </cell>
          <cell r="AA224">
            <v>0</v>
          </cell>
        </row>
        <row r="225">
          <cell r="B225" t="str">
            <v>SS261</v>
          </cell>
          <cell r="T225">
            <v>7655.7405904584612</v>
          </cell>
          <cell r="U225">
            <v>5782.0635862611325</v>
          </cell>
          <cell r="V225">
            <v>6568.2994412280459</v>
          </cell>
          <cell r="W225">
            <v>6196.6155669449699</v>
          </cell>
          <cell r="X225">
            <v>5680.3094500701272</v>
          </cell>
          <cell r="Y225">
            <v>4987.3474994105518</v>
          </cell>
          <cell r="Z225">
            <v>4826.284487221219</v>
          </cell>
          <cell r="AA225">
            <v>4441.8342846833002</v>
          </cell>
        </row>
        <row r="226">
          <cell r="B226" t="str">
            <v>SS262</v>
          </cell>
          <cell r="T226">
            <v>8436.3380000857596</v>
          </cell>
          <cell r="U226">
            <v>7099.1924303658316</v>
          </cell>
          <cell r="V226">
            <v>7769.8336592191608</v>
          </cell>
          <cell r="W226">
            <v>7285.0270665058197</v>
          </cell>
          <cell r="X226">
            <v>6667.7066717841635</v>
          </cell>
          <cell r="Y226">
            <v>5859.15700993669</v>
          </cell>
          <cell r="Z226">
            <v>5676.8697310764728</v>
          </cell>
          <cell r="AA226">
            <v>5226.3228042482069</v>
          </cell>
        </row>
        <row r="227">
          <cell r="B227" t="str">
            <v>SS263</v>
          </cell>
          <cell r="T227">
            <v>3.4762412015113013</v>
          </cell>
          <cell r="U227">
            <v>0</v>
          </cell>
          <cell r="V227">
            <v>0</v>
          </cell>
          <cell r="W227">
            <v>0</v>
          </cell>
          <cell r="X227">
            <v>0</v>
          </cell>
          <cell r="Y227">
            <v>0</v>
          </cell>
          <cell r="Z227">
            <v>0</v>
          </cell>
          <cell r="AA227">
            <v>0</v>
          </cell>
        </row>
        <row r="228">
          <cell r="B228" t="str">
            <v>SS264</v>
          </cell>
          <cell r="T228">
            <v>0</v>
          </cell>
          <cell r="U228">
            <v>0</v>
          </cell>
          <cell r="V228">
            <v>0</v>
          </cell>
          <cell r="W228">
            <v>0</v>
          </cell>
          <cell r="X228">
            <v>0</v>
          </cell>
          <cell r="Y228">
            <v>0</v>
          </cell>
          <cell r="Z228">
            <v>0</v>
          </cell>
          <cell r="AA228">
            <v>0</v>
          </cell>
        </row>
        <row r="229">
          <cell r="B229" t="str">
            <v>SS265</v>
          </cell>
          <cell r="T229">
            <v>247.16648362273838</v>
          </cell>
          <cell r="U229">
            <v>236.6777580817878</v>
          </cell>
          <cell r="V229">
            <v>116.84151587170813</v>
          </cell>
          <cell r="W229">
            <v>38.730196068894891</v>
          </cell>
          <cell r="X229">
            <v>35.475557743777671</v>
          </cell>
          <cell r="Y229">
            <v>31.24452792112529</v>
          </cell>
          <cell r="Z229">
            <v>0</v>
          </cell>
          <cell r="AA229">
            <v>0</v>
          </cell>
        </row>
        <row r="230">
          <cell r="B230" t="str">
            <v>SS266</v>
          </cell>
          <cell r="T230">
            <v>277.11678261929893</v>
          </cell>
          <cell r="U230">
            <v>194.51500985408234</v>
          </cell>
          <cell r="V230">
            <v>95.398114260929432</v>
          </cell>
          <cell r="W230">
            <v>35.311540801060453</v>
          </cell>
          <cell r="X230">
            <v>32.179065407417994</v>
          </cell>
          <cell r="Y230">
            <v>28.477049033113271</v>
          </cell>
          <cell r="Z230">
            <v>0</v>
          </cell>
          <cell r="AA230">
            <v>0</v>
          </cell>
        </row>
        <row r="231">
          <cell r="B231" t="str">
            <v>SS267</v>
          </cell>
          <cell r="T231">
            <v>1670.7423404461124</v>
          </cell>
          <cell r="U231">
            <v>1863.8519398548258</v>
          </cell>
          <cell r="V231">
            <v>1368.9224829211232</v>
          </cell>
          <cell r="W231">
            <v>1202.1783424780831</v>
          </cell>
          <cell r="X231">
            <v>1097.2702643476794</v>
          </cell>
          <cell r="Y231">
            <v>965.49548328144033</v>
          </cell>
          <cell r="Z231">
            <v>800.92626640939636</v>
          </cell>
          <cell r="AA231">
            <v>655.03580491179014</v>
          </cell>
        </row>
        <row r="232">
          <cell r="B232" t="str">
            <v>SS268</v>
          </cell>
          <cell r="T232">
            <v>1624.2513266779392</v>
          </cell>
          <cell r="U232">
            <v>1123.6827702643457</v>
          </cell>
          <cell r="V232">
            <v>1092.9925547448629</v>
          </cell>
          <cell r="W232">
            <v>928.76626225527946</v>
          </cell>
          <cell r="X232">
            <v>844.43384178765552</v>
          </cell>
          <cell r="Y232">
            <v>744.56650176020617</v>
          </cell>
          <cell r="Z232">
            <v>575.7537092101029</v>
          </cell>
          <cell r="AA232">
            <v>440.52593323219367</v>
          </cell>
        </row>
        <row r="233">
          <cell r="B233" t="str">
            <v>SS269</v>
          </cell>
          <cell r="T233">
            <v>355.27897789552702</v>
          </cell>
          <cell r="U233">
            <v>476.64660563851817</v>
          </cell>
          <cell r="V233">
            <v>464.42516037725863</v>
          </cell>
          <cell r="W233">
            <v>507.30133998068112</v>
          </cell>
          <cell r="X233">
            <v>563.80172618706024</v>
          </cell>
          <cell r="Y233">
            <v>625.11065590036526</v>
          </cell>
          <cell r="Z233">
            <v>670.15068008190428</v>
          </cell>
          <cell r="AA233">
            <v>721.68223799779344</v>
          </cell>
        </row>
        <row r="234">
          <cell r="B234" t="str">
            <v>SS270</v>
          </cell>
          <cell r="T234">
            <v>422.13408339387865</v>
          </cell>
          <cell r="U234">
            <v>374.5933504141509</v>
          </cell>
          <cell r="V234">
            <v>402.94658605311525</v>
          </cell>
          <cell r="W234">
            <v>438.6878992753235</v>
          </cell>
          <cell r="X234">
            <v>485.6901741976796</v>
          </cell>
          <cell r="Y234">
            <v>536.60930536356534</v>
          </cell>
          <cell r="Z234">
            <v>574.26008600449427</v>
          </cell>
          <cell r="AA234">
            <v>617.19862257418833</v>
          </cell>
        </row>
        <row r="235">
          <cell r="B235" t="str">
            <v>SS300</v>
          </cell>
          <cell r="T235">
            <v>10.60483291606444</v>
          </cell>
          <cell r="U235">
            <v>0</v>
          </cell>
          <cell r="V235">
            <v>0</v>
          </cell>
          <cell r="W235">
            <v>0</v>
          </cell>
          <cell r="X235">
            <v>0</v>
          </cell>
          <cell r="Y235">
            <v>0</v>
          </cell>
          <cell r="Z235">
            <v>0</v>
          </cell>
          <cell r="AA235">
            <v>0</v>
          </cell>
        </row>
        <row r="236">
          <cell r="B236" t="str">
            <v>SS301</v>
          </cell>
          <cell r="T236">
            <v>3.891743344249885</v>
          </cell>
          <cell r="U236">
            <v>0</v>
          </cell>
          <cell r="V236">
            <v>0</v>
          </cell>
          <cell r="W236">
            <v>0</v>
          </cell>
          <cell r="X236">
            <v>0</v>
          </cell>
          <cell r="Y236">
            <v>0</v>
          </cell>
          <cell r="Z236">
            <v>0</v>
          </cell>
          <cell r="AA236">
            <v>0</v>
          </cell>
        </row>
        <row r="237">
          <cell r="B237" t="str">
            <v>SS302</v>
          </cell>
          <cell r="T237">
            <v>11.788635491990181</v>
          </cell>
          <cell r="U237">
            <v>0</v>
          </cell>
          <cell r="V237">
            <v>0</v>
          </cell>
          <cell r="W237">
            <v>0</v>
          </cell>
          <cell r="X237">
            <v>0</v>
          </cell>
          <cell r="Y237">
            <v>0</v>
          </cell>
          <cell r="Z237">
            <v>0</v>
          </cell>
          <cell r="AA237">
            <v>0</v>
          </cell>
        </row>
        <row r="238">
          <cell r="B238" t="str">
            <v>SS303</v>
          </cell>
          <cell r="T238">
            <v>0.62071979388277532</v>
          </cell>
          <cell r="U238">
            <v>0</v>
          </cell>
          <cell r="V238">
            <v>0</v>
          </cell>
          <cell r="W238">
            <v>0</v>
          </cell>
          <cell r="X238">
            <v>0</v>
          </cell>
          <cell r="Y238">
            <v>0</v>
          </cell>
          <cell r="Z238">
            <v>0</v>
          </cell>
          <cell r="AA238">
            <v>0</v>
          </cell>
        </row>
        <row r="239">
          <cell r="B239" t="str">
            <v>SS304</v>
          </cell>
          <cell r="T239">
            <v>6.2611784511761028</v>
          </cell>
          <cell r="U239">
            <v>0</v>
          </cell>
          <cell r="V239">
            <v>0</v>
          </cell>
          <cell r="W239">
            <v>0</v>
          </cell>
          <cell r="X239">
            <v>0</v>
          </cell>
          <cell r="Y239">
            <v>0</v>
          </cell>
          <cell r="Z239">
            <v>0</v>
          </cell>
          <cell r="AA239">
            <v>0</v>
          </cell>
        </row>
        <row r="240">
          <cell r="B240" t="str">
            <v>SS305</v>
          </cell>
          <cell r="T240">
            <v>0</v>
          </cell>
          <cell r="U240">
            <v>0</v>
          </cell>
          <cell r="V240">
            <v>0</v>
          </cell>
          <cell r="W240">
            <v>0</v>
          </cell>
          <cell r="X240">
            <v>0</v>
          </cell>
          <cell r="Y240">
            <v>0</v>
          </cell>
          <cell r="Z240">
            <v>0</v>
          </cell>
          <cell r="AA240">
            <v>0</v>
          </cell>
        </row>
        <row r="241">
          <cell r="B241" t="str">
            <v>SS307</v>
          </cell>
          <cell r="T241">
            <v>0</v>
          </cell>
          <cell r="U241">
            <v>0</v>
          </cell>
          <cell r="V241">
            <v>0</v>
          </cell>
          <cell r="W241">
            <v>0</v>
          </cell>
          <cell r="X241">
            <v>0</v>
          </cell>
          <cell r="Y241">
            <v>0</v>
          </cell>
          <cell r="Z241">
            <v>0</v>
          </cell>
          <cell r="AA241">
            <v>0</v>
          </cell>
        </row>
        <row r="242">
          <cell r="B242" t="str">
            <v>SS308</v>
          </cell>
          <cell r="T242">
            <v>0</v>
          </cell>
          <cell r="U242">
            <v>0</v>
          </cell>
          <cell r="V242">
            <v>0</v>
          </cell>
          <cell r="W242">
            <v>0</v>
          </cell>
          <cell r="X242">
            <v>0</v>
          </cell>
          <cell r="Y242">
            <v>0</v>
          </cell>
          <cell r="Z242">
            <v>0</v>
          </cell>
          <cell r="AA242">
            <v>0</v>
          </cell>
        </row>
        <row r="243">
          <cell r="B243" t="str">
            <v>SS309</v>
          </cell>
          <cell r="T243">
            <v>0</v>
          </cell>
          <cell r="U243">
            <v>0</v>
          </cell>
          <cell r="V243">
            <v>0</v>
          </cell>
          <cell r="W243">
            <v>0</v>
          </cell>
          <cell r="X243">
            <v>0</v>
          </cell>
          <cell r="Y243">
            <v>0</v>
          </cell>
          <cell r="Z243">
            <v>0</v>
          </cell>
          <cell r="AA243">
            <v>0</v>
          </cell>
        </row>
        <row r="244">
          <cell r="B244" t="str">
            <v>SS310</v>
          </cell>
          <cell r="T244">
            <v>1.6366964746449495</v>
          </cell>
          <cell r="U244">
            <v>0</v>
          </cell>
          <cell r="V244">
            <v>0</v>
          </cell>
          <cell r="W244">
            <v>0</v>
          </cell>
          <cell r="X244">
            <v>0</v>
          </cell>
          <cell r="Y244">
            <v>0</v>
          </cell>
          <cell r="Z244">
            <v>0</v>
          </cell>
          <cell r="AA244">
            <v>0</v>
          </cell>
        </row>
        <row r="245">
          <cell r="B245" t="str">
            <v>SS311</v>
          </cell>
          <cell r="T245">
            <v>0</v>
          </cell>
          <cell r="U245">
            <v>0</v>
          </cell>
          <cell r="V245">
            <v>0</v>
          </cell>
          <cell r="W245">
            <v>0</v>
          </cell>
          <cell r="X245">
            <v>0</v>
          </cell>
          <cell r="Y245">
            <v>0</v>
          </cell>
          <cell r="Z245">
            <v>0</v>
          </cell>
          <cell r="AA245">
            <v>0</v>
          </cell>
        </row>
        <row r="246">
          <cell r="B246" t="str">
            <v>SS313</v>
          </cell>
          <cell r="T246">
            <v>0</v>
          </cell>
          <cell r="U246">
            <v>0</v>
          </cell>
          <cell r="V246">
            <v>0</v>
          </cell>
          <cell r="W246">
            <v>0</v>
          </cell>
          <cell r="X246">
            <v>0</v>
          </cell>
          <cell r="Y246">
            <v>0</v>
          </cell>
          <cell r="Z246">
            <v>0</v>
          </cell>
          <cell r="AA246">
            <v>0</v>
          </cell>
        </row>
        <row r="247">
          <cell r="B247" t="str">
            <v>SS314</v>
          </cell>
          <cell r="T247">
            <v>1.1274590008712043E-2</v>
          </cell>
          <cell r="U247">
            <v>0</v>
          </cell>
          <cell r="V247">
            <v>0</v>
          </cell>
          <cell r="W247">
            <v>0</v>
          </cell>
          <cell r="X247">
            <v>0</v>
          </cell>
          <cell r="Y247">
            <v>0</v>
          </cell>
          <cell r="Z247">
            <v>0</v>
          </cell>
          <cell r="AA247">
            <v>0</v>
          </cell>
        </row>
        <row r="248">
          <cell r="B248" t="str">
            <v>SS316</v>
          </cell>
          <cell r="T248">
            <v>0</v>
          </cell>
          <cell r="U248">
            <v>0</v>
          </cell>
          <cell r="V248">
            <v>0</v>
          </cell>
          <cell r="W248">
            <v>0</v>
          </cell>
          <cell r="X248">
            <v>0</v>
          </cell>
          <cell r="Y248">
            <v>0</v>
          </cell>
          <cell r="Z248">
            <v>0</v>
          </cell>
          <cell r="AA248">
            <v>0</v>
          </cell>
        </row>
        <row r="249">
          <cell r="B249" t="str">
            <v>SS321</v>
          </cell>
          <cell r="T249">
            <v>1.6814230242421242</v>
          </cell>
          <cell r="U249">
            <v>0</v>
          </cell>
          <cell r="V249">
            <v>0</v>
          </cell>
          <cell r="W249">
            <v>0</v>
          </cell>
          <cell r="X249">
            <v>0</v>
          </cell>
          <cell r="Y249">
            <v>0</v>
          </cell>
          <cell r="Z249">
            <v>0</v>
          </cell>
          <cell r="AA249">
            <v>0</v>
          </cell>
        </row>
        <row r="250">
          <cell r="B250" t="str">
            <v>SS325</v>
          </cell>
          <cell r="T250">
            <v>11.935635433377511</v>
          </cell>
          <cell r="U250">
            <v>9.129473296000798</v>
          </cell>
          <cell r="V250">
            <v>8.4231225731633934</v>
          </cell>
          <cell r="W250">
            <v>6.7677575329456028</v>
          </cell>
          <cell r="X250">
            <v>4.9619047109554328</v>
          </cell>
          <cell r="Y250">
            <v>3.0175123983749756</v>
          </cell>
          <cell r="Z250">
            <v>1.385789684290426</v>
          </cell>
          <cell r="AA250">
            <v>0</v>
          </cell>
        </row>
        <row r="251">
          <cell r="B251" t="str">
            <v>SS326</v>
          </cell>
          <cell r="T251">
            <v>298.52653445869527</v>
          </cell>
          <cell r="U251">
            <v>274.86913103471738</v>
          </cell>
          <cell r="V251">
            <v>212.61417141960882</v>
          </cell>
          <cell r="W251">
            <v>169.24884837848964</v>
          </cell>
          <cell r="X251">
            <v>124.05673624207213</v>
          </cell>
          <cell r="Y251">
            <v>76.975633157078093</v>
          </cell>
          <cell r="Z251">
            <v>33.973662291353207</v>
          </cell>
          <cell r="AA251">
            <v>0</v>
          </cell>
        </row>
        <row r="252">
          <cell r="B252" t="str">
            <v>SS327</v>
          </cell>
          <cell r="T252">
            <v>6245.5944982300052</v>
          </cell>
          <cell r="U252">
            <v>4320.7937442311486</v>
          </cell>
          <cell r="V252">
            <v>4322.7481017109621</v>
          </cell>
          <cell r="W252">
            <v>3655.7738083117179</v>
          </cell>
          <cell r="X252">
            <v>2908.3692110874163</v>
          </cell>
          <cell r="Y252">
            <v>2125.7079591070651</v>
          </cell>
          <cell r="Z252">
            <v>1489.0856733147848</v>
          </cell>
          <cell r="AA252">
            <v>790.51675057093144</v>
          </cell>
        </row>
        <row r="253">
          <cell r="B253" t="str">
            <v>SS328</v>
          </cell>
          <cell r="T253">
            <v>6278.2309857754999</v>
          </cell>
          <cell r="U253">
            <v>6614.453628458361</v>
          </cell>
          <cell r="V253">
            <v>5350.0475474710829</v>
          </cell>
          <cell r="W253">
            <v>4494.9799546389149</v>
          </cell>
          <cell r="X253">
            <v>3607.9221825996406</v>
          </cell>
          <cell r="Y253">
            <v>2680.442751982569</v>
          </cell>
          <cell r="Z253">
            <v>1865.3753465411992</v>
          </cell>
          <cell r="AA253">
            <v>1003.7857691878935</v>
          </cell>
        </row>
        <row r="254">
          <cell r="B254" t="str">
            <v>SS329</v>
          </cell>
          <cell r="T254">
            <v>5354.2195152549202</v>
          </cell>
          <cell r="U254">
            <v>6833.1840661095275</v>
          </cell>
          <cell r="V254">
            <v>7687.8261978948512</v>
          </cell>
          <cell r="W254">
            <v>8725.9090301285814</v>
          </cell>
          <cell r="X254">
            <v>9662.7829666843772</v>
          </cell>
          <cell r="Y254">
            <v>10576.370662612862</v>
          </cell>
          <cell r="Z254">
            <v>11612.306494350712</v>
          </cell>
          <cell r="AA254">
            <v>12596.785951093238</v>
          </cell>
        </row>
        <row r="255">
          <cell r="B255" t="str">
            <v>SS330</v>
          </cell>
          <cell r="T255">
            <v>5883.6332105869878</v>
          </cell>
          <cell r="U255">
            <v>6163.6659857477689</v>
          </cell>
          <cell r="V255">
            <v>8424.0283407390343</v>
          </cell>
          <cell r="W255">
            <v>9211.4176669736189</v>
          </cell>
          <cell r="X255">
            <v>10097.704873559191</v>
          </cell>
          <cell r="Y255">
            <v>10966.771226075833</v>
          </cell>
          <cell r="Z255">
            <v>11772.674160459534</v>
          </cell>
          <cell r="AA255">
            <v>12608.658080705944</v>
          </cell>
        </row>
        <row r="256">
          <cell r="B256" t="str">
            <v>SS331</v>
          </cell>
          <cell r="T256">
            <v>21.580939596949772</v>
          </cell>
          <cell r="U256">
            <v>19.463224815677876</v>
          </cell>
          <cell r="V256">
            <v>16.06755026504041</v>
          </cell>
          <cell r="W256">
            <v>13.571820364762544</v>
          </cell>
          <cell r="X256">
            <v>10.80199100202114</v>
          </cell>
          <cell r="Y256">
            <v>7.9104486210270242</v>
          </cell>
          <cell r="Z256">
            <v>5.5620175813716735</v>
          </cell>
          <cell r="AA256">
            <v>2.9800784478206594</v>
          </cell>
        </row>
        <row r="257">
          <cell r="B257" t="str">
            <v>SS332</v>
          </cell>
          <cell r="T257">
            <v>19.921181900873453</v>
          </cell>
          <cell r="U257">
            <v>27.295186451175368</v>
          </cell>
          <cell r="V257">
            <v>20.091591487438066</v>
          </cell>
          <cell r="W257">
            <v>16.893632452629006</v>
          </cell>
          <cell r="X257">
            <v>13.597580122965841</v>
          </cell>
          <cell r="Y257">
            <v>10.163763913937267</v>
          </cell>
          <cell r="Z257">
            <v>7.1372989106757636</v>
          </cell>
          <cell r="AA257">
            <v>3.9396157451465115</v>
          </cell>
        </row>
        <row r="258">
          <cell r="B258" t="str">
            <v>SS333</v>
          </cell>
          <cell r="T258">
            <v>1042.2607246931857</v>
          </cell>
          <cell r="U258">
            <v>1023.6545293121806</v>
          </cell>
          <cell r="V258">
            <v>838.15225041100086</v>
          </cell>
          <cell r="W258">
            <v>707.96428785100602</v>
          </cell>
          <cell r="X258">
            <v>563.47812316868021</v>
          </cell>
          <cell r="Y258">
            <v>412.64288607207442</v>
          </cell>
          <cell r="Z258">
            <v>290.13866306647537</v>
          </cell>
          <cell r="AA258">
            <v>155.45365760434549</v>
          </cell>
        </row>
        <row r="259">
          <cell r="B259" t="str">
            <v>SS334</v>
          </cell>
          <cell r="T259">
            <v>478.13424604353082</v>
          </cell>
          <cell r="U259">
            <v>419.20548963063374</v>
          </cell>
          <cell r="V259">
            <v>422.58695077650401</v>
          </cell>
          <cell r="W259">
            <v>355.32419769529179</v>
          </cell>
          <cell r="X259">
            <v>285.99824586798047</v>
          </cell>
          <cell r="Y259">
            <v>213.77470288943709</v>
          </cell>
          <cell r="Z259">
            <v>150.11898810150115</v>
          </cell>
          <cell r="AA259">
            <v>82.862037385812812</v>
          </cell>
        </row>
        <row r="260">
          <cell r="B260" t="str">
            <v>SS335</v>
          </cell>
          <cell r="T260">
            <v>1883.4959226141032</v>
          </cell>
          <cell r="U260">
            <v>2002.4976619149461</v>
          </cell>
          <cell r="V260">
            <v>2355.3466009016911</v>
          </cell>
          <cell r="W260">
            <v>2328.5740612747163</v>
          </cell>
          <cell r="X260">
            <v>2267.2532332865517</v>
          </cell>
          <cell r="Y260">
            <v>2194.9186624840145</v>
          </cell>
          <cell r="Z260">
            <v>2177.5519402033692</v>
          </cell>
          <cell r="AA260">
            <v>2136.6314566427118</v>
          </cell>
        </row>
        <row r="261">
          <cell r="B261" t="str">
            <v>SS336</v>
          </cell>
          <cell r="T261">
            <v>927.83968457837079</v>
          </cell>
          <cell r="U261">
            <v>1161.0062076980857</v>
          </cell>
          <cell r="V261">
            <v>1148.4634142851937</v>
          </cell>
          <cell r="W261">
            <v>1144.1609729254087</v>
          </cell>
          <cell r="X261">
            <v>1165.5516506230292</v>
          </cell>
          <cell r="Y261">
            <v>1187.9226985121284</v>
          </cell>
          <cell r="Z261">
            <v>1190.7840054479536</v>
          </cell>
          <cell r="AA261">
            <v>1201.9194528692497</v>
          </cell>
        </row>
        <row r="262">
          <cell r="B262" t="str">
            <v>SS337</v>
          </cell>
          <cell r="T262">
            <v>418.27382756497275</v>
          </cell>
          <cell r="U262">
            <v>435.97279221600348</v>
          </cell>
          <cell r="V262">
            <v>436.82524402553622</v>
          </cell>
          <cell r="W262">
            <v>484.68288617007642</v>
          </cell>
          <cell r="X262">
            <v>531.47544725798741</v>
          </cell>
          <cell r="Y262">
            <v>577.55795430814555</v>
          </cell>
          <cell r="Z262">
            <v>625.7351207696745</v>
          </cell>
          <cell r="AA262">
            <v>673.06022238590015</v>
          </cell>
        </row>
        <row r="263">
          <cell r="B263" t="str">
            <v>SS338</v>
          </cell>
          <cell r="T263">
            <v>248.02621701265645</v>
          </cell>
          <cell r="U263">
            <v>267.3113887639247</v>
          </cell>
          <cell r="V263">
            <v>373.26377801516071</v>
          </cell>
          <cell r="W263">
            <v>437.29691627184599</v>
          </cell>
          <cell r="X263">
            <v>503.32780432635889</v>
          </cell>
          <cell r="Y263">
            <v>572.19759998831114</v>
          </cell>
          <cell r="Z263">
            <v>635.18980545560203</v>
          </cell>
          <cell r="AA263">
            <v>700.45313700884435</v>
          </cell>
        </row>
        <row r="264">
          <cell r="B264" t="str">
            <v>SS342</v>
          </cell>
          <cell r="T264">
            <v>0</v>
          </cell>
          <cell r="U264">
            <v>0</v>
          </cell>
          <cell r="V264">
            <v>0</v>
          </cell>
          <cell r="W264">
            <v>0</v>
          </cell>
          <cell r="X264">
            <v>0</v>
          </cell>
          <cell r="Y264">
            <v>0</v>
          </cell>
          <cell r="Z264">
            <v>0</v>
          </cell>
          <cell r="AA264">
            <v>0</v>
          </cell>
        </row>
        <row r="265">
          <cell r="B265" t="str">
            <v>SS343</v>
          </cell>
          <cell r="T265">
            <v>4.4214654988195274</v>
          </cell>
          <cell r="U265">
            <v>0</v>
          </cell>
          <cell r="V265">
            <v>0</v>
          </cell>
          <cell r="W265">
            <v>0</v>
          </cell>
          <cell r="X265">
            <v>0</v>
          </cell>
          <cell r="Y265">
            <v>0</v>
          </cell>
          <cell r="Z265">
            <v>0</v>
          </cell>
          <cell r="AA265">
            <v>0</v>
          </cell>
        </row>
        <row r="266">
          <cell r="B266" t="str">
            <v>SS344</v>
          </cell>
          <cell r="T266">
            <v>46.672871183774994</v>
          </cell>
          <cell r="U266">
            <v>0</v>
          </cell>
          <cell r="V266">
            <v>0</v>
          </cell>
          <cell r="W266">
            <v>0</v>
          </cell>
          <cell r="X266">
            <v>0</v>
          </cell>
          <cell r="Y266">
            <v>0</v>
          </cell>
          <cell r="Z266">
            <v>0</v>
          </cell>
          <cell r="AA266">
            <v>0</v>
          </cell>
        </row>
        <row r="267">
          <cell r="B267" t="str">
            <v>SS345</v>
          </cell>
          <cell r="T267">
            <v>1187.1550570466684</v>
          </cell>
          <cell r="U267">
            <v>1144.4830397048761</v>
          </cell>
          <cell r="V267">
            <v>1560.0330752349425</v>
          </cell>
          <cell r="W267">
            <v>1827.6556506766551</v>
          </cell>
          <cell r="X267">
            <v>2103.6276989153998</v>
          </cell>
          <cell r="Y267">
            <v>2391.4647874446646</v>
          </cell>
          <cell r="Z267">
            <v>2654.7368481131871</v>
          </cell>
          <cell r="AA267">
            <v>2927.5009410141247</v>
          </cell>
        </row>
        <row r="268">
          <cell r="B268" t="str">
            <v>SS346</v>
          </cell>
          <cell r="T268">
            <v>707.67385886974125</v>
          </cell>
          <cell r="U268">
            <v>727.30084785578811</v>
          </cell>
          <cell r="V268">
            <v>825.62973475433034</v>
          </cell>
          <cell r="W268">
            <v>916.08396772318895</v>
          </cell>
          <cell r="X268">
            <v>1004.5251242906636</v>
          </cell>
          <cell r="Y268">
            <v>1091.6242299238822</v>
          </cell>
          <cell r="Z268">
            <v>1182.6823858131561</v>
          </cell>
          <cell r="AA268">
            <v>1272.1300805813228</v>
          </cell>
        </row>
        <row r="269">
          <cell r="B269" t="str">
            <v>SS349</v>
          </cell>
          <cell r="T269">
            <v>0</v>
          </cell>
          <cell r="U269">
            <v>0</v>
          </cell>
          <cell r="V269">
            <v>0</v>
          </cell>
          <cell r="W269">
            <v>0</v>
          </cell>
          <cell r="X269">
            <v>0</v>
          </cell>
          <cell r="Y269">
            <v>0</v>
          </cell>
          <cell r="Z269">
            <v>0</v>
          </cell>
          <cell r="AA269">
            <v>0</v>
          </cell>
        </row>
        <row r="270">
          <cell r="B270" t="str">
            <v>SS359</v>
          </cell>
          <cell r="T270">
            <v>279.28112956706781</v>
          </cell>
          <cell r="U270">
            <v>175.50791054120441</v>
          </cell>
          <cell r="V270">
            <v>105.59265351425923</v>
          </cell>
          <cell r="W270">
            <v>56.655591034026045</v>
          </cell>
          <cell r="X270">
            <v>51.960815934296363</v>
          </cell>
          <cell r="Y270">
            <v>45.595019188900181</v>
          </cell>
          <cell r="Z270">
            <v>0</v>
          </cell>
          <cell r="AA270">
            <v>0</v>
          </cell>
        </row>
        <row r="271">
          <cell r="B271" t="str">
            <v>SS360</v>
          </cell>
          <cell r="T271">
            <v>567.03905683229118</v>
          </cell>
          <cell r="U271">
            <v>379.94602445482599</v>
          </cell>
          <cell r="V271">
            <v>154.89081733715085</v>
          </cell>
          <cell r="W271">
            <v>75.875934977877534</v>
          </cell>
          <cell r="X271">
            <v>69.598040215085959</v>
          </cell>
          <cell r="Y271">
            <v>61.047114589904325</v>
          </cell>
          <cell r="Z271">
            <v>0</v>
          </cell>
          <cell r="AA271">
            <v>0</v>
          </cell>
        </row>
        <row r="272">
          <cell r="B272" t="str">
            <v>SS361</v>
          </cell>
          <cell r="T272">
            <v>1430.9737063307716</v>
          </cell>
          <cell r="U272">
            <v>1245.3611751382621</v>
          </cell>
          <cell r="V272">
            <v>1424.8309191344069</v>
          </cell>
          <cell r="W272">
            <v>1344.2032496804122</v>
          </cell>
          <cell r="X272">
            <v>1232.2033438228989</v>
          </cell>
          <cell r="Y272">
            <v>1081.8823022933348</v>
          </cell>
          <cell r="Z272">
            <v>1046.9436455299372</v>
          </cell>
          <cell r="AA272">
            <v>963.54663533804228</v>
          </cell>
        </row>
        <row r="273">
          <cell r="B273" t="str">
            <v>SS362</v>
          </cell>
          <cell r="T273">
            <v>1650.2857871931669</v>
          </cell>
          <cell r="U273">
            <v>1902.7327841807128</v>
          </cell>
          <cell r="V273">
            <v>1656.6444026407601</v>
          </cell>
          <cell r="W273">
            <v>1553.2764074676677</v>
          </cell>
          <cell r="X273">
            <v>1421.6544936139301</v>
          </cell>
          <cell r="Y273">
            <v>1249.2596483308062</v>
          </cell>
          <cell r="Z273">
            <v>1210.3932821457236</v>
          </cell>
          <cell r="AA273">
            <v>1114.3299586315297</v>
          </cell>
        </row>
        <row r="274">
          <cell r="B274" t="str">
            <v>SS365</v>
          </cell>
          <cell r="T274">
            <v>42.445735652082178</v>
          </cell>
          <cell r="U274">
            <v>33.660417446827296</v>
          </cell>
          <cell r="V274">
            <v>16.699256772498188</v>
          </cell>
          <cell r="W274">
            <v>5.5354082337807364</v>
          </cell>
          <cell r="X274">
            <v>5.070247878000842</v>
          </cell>
          <cell r="Y274">
            <v>4.4655394154869805</v>
          </cell>
          <cell r="Z274">
            <v>0</v>
          </cell>
          <cell r="AA274">
            <v>0</v>
          </cell>
        </row>
        <row r="275">
          <cell r="B275" t="str">
            <v>SS366</v>
          </cell>
          <cell r="T275">
            <v>68.971178430300426</v>
          </cell>
          <cell r="U275">
            <v>55.739993470074133</v>
          </cell>
          <cell r="V275">
            <v>20.328938294432753</v>
          </cell>
          <cell r="W275">
            <v>7.5247413388348106</v>
          </cell>
          <cell r="X275">
            <v>6.8572239620026902</v>
          </cell>
          <cell r="Y275">
            <v>6.0683397893829119</v>
          </cell>
          <cell r="Z275">
            <v>0</v>
          </cell>
          <cell r="AA275">
            <v>0</v>
          </cell>
        </row>
        <row r="276">
          <cell r="B276" t="str">
            <v>SS367</v>
          </cell>
          <cell r="T276">
            <v>240.45336146592797</v>
          </cell>
          <cell r="U276">
            <v>267.31141049068196</v>
          </cell>
          <cell r="V276">
            <v>205.46738632637724</v>
          </cell>
          <cell r="W276">
            <v>180.44005048413004</v>
          </cell>
          <cell r="X276">
            <v>164.69395171893103</v>
          </cell>
          <cell r="Y276">
            <v>144.91531546508349</v>
          </cell>
          <cell r="Z276">
            <v>120.21442313382212</v>
          </cell>
          <cell r="AA276">
            <v>98.317104485144966</v>
          </cell>
        </row>
        <row r="277">
          <cell r="B277" t="str">
            <v>SS368</v>
          </cell>
          <cell r="T277">
            <v>296.07998167340929</v>
          </cell>
          <cell r="U277">
            <v>336.98981611409027</v>
          </cell>
          <cell r="V277">
            <v>250.53708778169661</v>
          </cell>
          <cell r="W277">
            <v>212.89293652109652</v>
          </cell>
          <cell r="X277">
            <v>193.5621561440316</v>
          </cell>
          <cell r="Y277">
            <v>170.67044253961262</v>
          </cell>
          <cell r="Z277">
            <v>131.97496813569848</v>
          </cell>
          <cell r="AA277">
            <v>100.97789223282595</v>
          </cell>
        </row>
        <row r="278">
          <cell r="B278" t="str">
            <v>SS369</v>
          </cell>
          <cell r="T278">
            <v>87.625752819012035</v>
          </cell>
          <cell r="U278">
            <v>71.644053588176519</v>
          </cell>
          <cell r="V278">
            <v>94.424965233189937</v>
          </cell>
          <cell r="W278">
            <v>103.1423692711117</v>
          </cell>
          <cell r="X278">
            <v>114.62978954538244</v>
          </cell>
          <cell r="Y278">
            <v>127.09486260895281</v>
          </cell>
          <cell r="Z278">
            <v>136.2522104020594</v>
          </cell>
          <cell r="AA278">
            <v>146.72938946072054</v>
          </cell>
        </row>
        <row r="279">
          <cell r="B279" t="str">
            <v>SS370</v>
          </cell>
          <cell r="T279">
            <v>71.099690041506307</v>
          </cell>
          <cell r="U279">
            <v>78.743379404092551</v>
          </cell>
          <cell r="V279">
            <v>81.943465693113467</v>
          </cell>
          <cell r="W279">
            <v>89.21184114341392</v>
          </cell>
          <cell r="X279">
            <v>98.77025269449399</v>
          </cell>
          <cell r="Y279">
            <v>109.12519854149738</v>
          </cell>
          <cell r="Z279">
            <v>116.78188446106049</v>
          </cell>
          <cell r="AA279">
            <v>125.51389168012008</v>
          </cell>
        </row>
        <row r="280">
          <cell r="B280" t="str">
            <v>SS400</v>
          </cell>
          <cell r="T280">
            <v>3.0153681415240428</v>
          </cell>
          <cell r="U280">
            <v>0</v>
          </cell>
          <cell r="V280">
            <v>0</v>
          </cell>
          <cell r="W280">
            <v>0</v>
          </cell>
          <cell r="X280">
            <v>0</v>
          </cell>
          <cell r="Y280">
            <v>0</v>
          </cell>
          <cell r="Z280">
            <v>0</v>
          </cell>
          <cell r="AA280">
            <v>0</v>
          </cell>
        </row>
        <row r="281">
          <cell r="B281" t="str">
            <v>SS401</v>
          </cell>
          <cell r="T281">
            <v>0.94847248080870272</v>
          </cell>
          <cell r="U281">
            <v>0</v>
          </cell>
          <cell r="V281">
            <v>0</v>
          </cell>
          <cell r="W281">
            <v>0</v>
          </cell>
          <cell r="X281">
            <v>0</v>
          </cell>
          <cell r="Y281">
            <v>0</v>
          </cell>
          <cell r="Z281">
            <v>0</v>
          </cell>
          <cell r="AA281">
            <v>0</v>
          </cell>
        </row>
        <row r="282">
          <cell r="B282" t="str">
            <v>SS402</v>
          </cell>
          <cell r="T282">
            <v>19.473411672326847</v>
          </cell>
          <cell r="U282">
            <v>0</v>
          </cell>
          <cell r="V282">
            <v>0</v>
          </cell>
          <cell r="W282">
            <v>0</v>
          </cell>
          <cell r="X282">
            <v>0</v>
          </cell>
          <cell r="Y282">
            <v>0</v>
          </cell>
          <cell r="Z282">
            <v>0</v>
          </cell>
          <cell r="AA282">
            <v>0</v>
          </cell>
        </row>
        <row r="283">
          <cell r="B283" t="str">
            <v>SS403</v>
          </cell>
          <cell r="T283">
            <v>0</v>
          </cell>
          <cell r="U283">
            <v>0</v>
          </cell>
          <cell r="V283">
            <v>0</v>
          </cell>
          <cell r="W283">
            <v>0</v>
          </cell>
          <cell r="X283">
            <v>0</v>
          </cell>
          <cell r="Y283">
            <v>0</v>
          </cell>
          <cell r="Z283">
            <v>0</v>
          </cell>
          <cell r="AA283">
            <v>0</v>
          </cell>
        </row>
        <row r="284">
          <cell r="B284" t="str">
            <v>SS404</v>
          </cell>
          <cell r="T284">
            <v>3.7940762969196378</v>
          </cell>
          <cell r="U284">
            <v>0</v>
          </cell>
          <cell r="V284">
            <v>0</v>
          </cell>
          <cell r="W284">
            <v>0</v>
          </cell>
          <cell r="X284">
            <v>0</v>
          </cell>
          <cell r="Y284">
            <v>0</v>
          </cell>
          <cell r="Z284">
            <v>0</v>
          </cell>
          <cell r="AA284">
            <v>0</v>
          </cell>
        </row>
        <row r="285">
          <cell r="B285" t="str">
            <v>SS405</v>
          </cell>
          <cell r="T285">
            <v>0</v>
          </cell>
          <cell r="U285">
            <v>0</v>
          </cell>
          <cell r="V285">
            <v>0</v>
          </cell>
          <cell r="W285">
            <v>0</v>
          </cell>
          <cell r="X285">
            <v>0</v>
          </cell>
          <cell r="Y285">
            <v>0</v>
          </cell>
          <cell r="Z285">
            <v>0</v>
          </cell>
          <cell r="AA285">
            <v>0</v>
          </cell>
        </row>
        <row r="286">
          <cell r="B286" t="str">
            <v>SS406</v>
          </cell>
          <cell r="T286">
            <v>0</v>
          </cell>
          <cell r="U286">
            <v>0</v>
          </cell>
          <cell r="V286">
            <v>0</v>
          </cell>
          <cell r="W286">
            <v>0</v>
          </cell>
          <cell r="X286">
            <v>0</v>
          </cell>
          <cell r="Y286">
            <v>0</v>
          </cell>
          <cell r="Z286">
            <v>0</v>
          </cell>
          <cell r="AA286">
            <v>0</v>
          </cell>
        </row>
        <row r="287">
          <cell r="B287" t="str">
            <v>SS407</v>
          </cell>
          <cell r="T287">
            <v>1.8770217766608537</v>
          </cell>
          <cell r="U287">
            <v>0</v>
          </cell>
          <cell r="V287">
            <v>0</v>
          </cell>
          <cell r="W287">
            <v>0</v>
          </cell>
          <cell r="X287">
            <v>0</v>
          </cell>
          <cell r="Y287">
            <v>0</v>
          </cell>
          <cell r="Z287">
            <v>0</v>
          </cell>
          <cell r="AA287">
            <v>0</v>
          </cell>
        </row>
        <row r="288">
          <cell r="B288" t="str">
            <v>SS408</v>
          </cell>
          <cell r="T288">
            <v>0</v>
          </cell>
          <cell r="U288">
            <v>0</v>
          </cell>
          <cell r="V288">
            <v>0</v>
          </cell>
          <cell r="W288">
            <v>0</v>
          </cell>
          <cell r="X288">
            <v>0</v>
          </cell>
          <cell r="Y288">
            <v>0</v>
          </cell>
          <cell r="Z288">
            <v>0</v>
          </cell>
          <cell r="AA288">
            <v>0</v>
          </cell>
        </row>
        <row r="289">
          <cell r="B289" t="str">
            <v>SS410</v>
          </cell>
          <cell r="T289">
            <v>4.0564768176916931E-4</v>
          </cell>
          <cell r="U289">
            <v>0</v>
          </cell>
          <cell r="V289">
            <v>0</v>
          </cell>
          <cell r="W289">
            <v>0</v>
          </cell>
          <cell r="X289">
            <v>0</v>
          </cell>
          <cell r="Y289">
            <v>0</v>
          </cell>
          <cell r="Z289">
            <v>0</v>
          </cell>
          <cell r="AA289">
            <v>0</v>
          </cell>
        </row>
        <row r="290">
          <cell r="B290" t="str">
            <v>SS411</v>
          </cell>
          <cell r="T290">
            <v>0</v>
          </cell>
          <cell r="U290">
            <v>0</v>
          </cell>
          <cell r="V290">
            <v>0</v>
          </cell>
          <cell r="W290">
            <v>0</v>
          </cell>
          <cell r="X290">
            <v>0</v>
          </cell>
          <cell r="Y290">
            <v>0</v>
          </cell>
          <cell r="Z290">
            <v>0</v>
          </cell>
          <cell r="AA290">
            <v>0</v>
          </cell>
        </row>
        <row r="291">
          <cell r="B291" t="str">
            <v>SS413</v>
          </cell>
          <cell r="T291">
            <v>0</v>
          </cell>
          <cell r="U291">
            <v>0</v>
          </cell>
          <cell r="V291">
            <v>0</v>
          </cell>
          <cell r="W291">
            <v>0</v>
          </cell>
          <cell r="X291">
            <v>0</v>
          </cell>
          <cell r="Y291">
            <v>0</v>
          </cell>
          <cell r="Z291">
            <v>0</v>
          </cell>
          <cell r="AA291">
            <v>0</v>
          </cell>
        </row>
        <row r="292">
          <cell r="B292" t="str">
            <v>SS414</v>
          </cell>
          <cell r="T292">
            <v>1.7078293994142373</v>
          </cell>
          <cell r="U292">
            <v>0</v>
          </cell>
          <cell r="V292">
            <v>0</v>
          </cell>
          <cell r="W292">
            <v>0</v>
          </cell>
          <cell r="X292">
            <v>0</v>
          </cell>
          <cell r="Y292">
            <v>0</v>
          </cell>
          <cell r="Z292">
            <v>0</v>
          </cell>
          <cell r="AA292">
            <v>0</v>
          </cell>
        </row>
        <row r="293">
          <cell r="B293" t="str">
            <v>SS416</v>
          </cell>
          <cell r="T293">
            <v>0</v>
          </cell>
          <cell r="U293">
            <v>0</v>
          </cell>
          <cell r="V293">
            <v>0</v>
          </cell>
          <cell r="W293">
            <v>0</v>
          </cell>
          <cell r="X293">
            <v>0</v>
          </cell>
          <cell r="Y293">
            <v>0</v>
          </cell>
          <cell r="Z293">
            <v>0</v>
          </cell>
          <cell r="AA293">
            <v>0</v>
          </cell>
        </row>
        <row r="294">
          <cell r="B294" t="str">
            <v>SS421</v>
          </cell>
          <cell r="T294">
            <v>2.1617076556644128</v>
          </cell>
          <cell r="U294">
            <v>0</v>
          </cell>
          <cell r="V294">
            <v>0</v>
          </cell>
          <cell r="W294">
            <v>0</v>
          </cell>
          <cell r="X294">
            <v>0</v>
          </cell>
          <cell r="Y294">
            <v>0</v>
          </cell>
          <cell r="Z294">
            <v>0</v>
          </cell>
          <cell r="AA294">
            <v>0</v>
          </cell>
        </row>
        <row r="295">
          <cell r="B295" t="str">
            <v>SS425</v>
          </cell>
          <cell r="T295">
            <v>11.115608735022523</v>
          </cell>
          <cell r="U295">
            <v>10.804122491088155</v>
          </cell>
          <cell r="V295">
            <v>8.7929857340531363</v>
          </cell>
          <cell r="W295">
            <v>7.0649328585482252</v>
          </cell>
          <cell r="X295">
            <v>5.1797842140122716</v>
          </cell>
          <cell r="Y295">
            <v>3.1500127465526</v>
          </cell>
          <cell r="Z295">
            <v>1.4466403425241161</v>
          </cell>
          <cell r="AA295">
            <v>0</v>
          </cell>
        </row>
        <row r="296">
          <cell r="B296" t="str">
            <v>SS426</v>
          </cell>
          <cell r="T296">
            <v>71.163514422673387</v>
          </cell>
          <cell r="U296">
            <v>64.152049399632858</v>
          </cell>
          <cell r="V296">
            <v>63.284260696196867</v>
          </cell>
          <cell r="W296">
            <v>50.376643155064912</v>
          </cell>
          <cell r="X296">
            <v>36.925284824822199</v>
          </cell>
          <cell r="Y296">
            <v>22.911671425482766</v>
          </cell>
          <cell r="Z296">
            <v>10.112205065613367</v>
          </cell>
          <cell r="AA296">
            <v>0</v>
          </cell>
        </row>
        <row r="297">
          <cell r="B297" t="str">
            <v>SS427</v>
          </cell>
          <cell r="T297">
            <v>2909.2898824883396</v>
          </cell>
          <cell r="U297">
            <v>3708.9367540774574</v>
          </cell>
          <cell r="V297">
            <v>2960.2868041115794</v>
          </cell>
          <cell r="W297">
            <v>2503.5321765056037</v>
          </cell>
          <cell r="X297">
            <v>1991.6975947913234</v>
          </cell>
          <cell r="Y297">
            <v>1455.718693913467</v>
          </cell>
          <cell r="Z297">
            <v>1019.7496049239162</v>
          </cell>
          <cell r="AA297">
            <v>541.35847152834322</v>
          </cell>
        </row>
        <row r="298">
          <cell r="B298" t="str">
            <v>SS428</v>
          </cell>
          <cell r="T298">
            <v>3214.9295872659204</v>
          </cell>
          <cell r="U298">
            <v>3507.0706057812781</v>
          </cell>
          <cell r="V298">
            <v>2580.5940906559877</v>
          </cell>
          <cell r="W298">
            <v>2168.1524520359412</v>
          </cell>
          <cell r="X298">
            <v>1740.28035851089</v>
          </cell>
          <cell r="Y298">
            <v>1292.9108881242662</v>
          </cell>
          <cell r="Z298">
            <v>899.7633298446126</v>
          </cell>
          <cell r="AA298">
            <v>484.17581362903866</v>
          </cell>
        </row>
        <row r="299">
          <cell r="B299" t="str">
            <v>SS429</v>
          </cell>
          <cell r="T299">
            <v>4936.4010290769766</v>
          </cell>
          <cell r="U299">
            <v>6211.8743710620856</v>
          </cell>
          <cell r="V299">
            <v>6375.4366825149982</v>
          </cell>
          <cell r="W299">
            <v>7236.3082992438267</v>
          </cell>
          <cell r="X299">
            <v>8013.248400158911</v>
          </cell>
          <cell r="Y299">
            <v>8770.8774567200162</v>
          </cell>
          <cell r="Z299">
            <v>9629.9685876045405</v>
          </cell>
          <cell r="AA299">
            <v>10446.387465988839</v>
          </cell>
        </row>
        <row r="300">
          <cell r="B300" t="str">
            <v>SS430</v>
          </cell>
          <cell r="T300">
            <v>3157.8905691396321</v>
          </cell>
          <cell r="U300">
            <v>4556.0962919718932</v>
          </cell>
          <cell r="V300">
            <v>4360.2238459170394</v>
          </cell>
          <cell r="W300">
            <v>4767.7715864280108</v>
          </cell>
          <cell r="X300">
            <v>5226.5082449690472</v>
          </cell>
          <cell r="Y300">
            <v>5676.3314982458478</v>
          </cell>
          <cell r="Z300">
            <v>6093.4617653653022</v>
          </cell>
          <cell r="AA300">
            <v>6526.1617607147737</v>
          </cell>
        </row>
        <row r="301">
          <cell r="B301" t="str">
            <v>SS431</v>
          </cell>
          <cell r="T301">
            <v>18.946794756461074</v>
          </cell>
          <cell r="U301">
            <v>22.086394436818672</v>
          </cell>
          <cell r="V301">
            <v>18.515838196201361</v>
          </cell>
          <cell r="W301">
            <v>15.639822235292183</v>
          </cell>
          <cell r="X301">
            <v>12.44794099231302</v>
          </cell>
          <cell r="Y301">
            <v>9.1158007481068992</v>
          </cell>
          <cell r="Z301">
            <v>6.4095282654991621</v>
          </cell>
          <cell r="AA301">
            <v>3.4341669664411256</v>
          </cell>
        </row>
        <row r="302">
          <cell r="B302" t="str">
            <v>SS432</v>
          </cell>
          <cell r="T302">
            <v>14.872349995920596</v>
          </cell>
          <cell r="U302">
            <v>15.373318390213862</v>
          </cell>
          <cell r="V302">
            <v>14.545320625222725</v>
          </cell>
          <cell r="W302">
            <v>12.230156117885986</v>
          </cell>
          <cell r="X302">
            <v>9.843976906426402</v>
          </cell>
          <cell r="Y302">
            <v>7.3580634455820828</v>
          </cell>
          <cell r="Z302">
            <v>5.1670521530730937</v>
          </cell>
          <cell r="AA302">
            <v>2.8520873614795264</v>
          </cell>
        </row>
        <row r="303">
          <cell r="B303" t="str">
            <v>SS433</v>
          </cell>
          <cell r="T303">
            <v>1042.9424963560434</v>
          </cell>
          <cell r="U303">
            <v>970.10388877519256</v>
          </cell>
          <cell r="V303">
            <v>752.94005149062514</v>
          </cell>
          <cell r="W303">
            <v>635.98787342832838</v>
          </cell>
          <cell r="X303">
            <v>506.19114470482168</v>
          </cell>
          <cell r="Y303">
            <v>370.69083300079859</v>
          </cell>
          <cell r="Z303">
            <v>260.64121381475661</v>
          </cell>
          <cell r="AA303">
            <v>139.64919249888783</v>
          </cell>
        </row>
        <row r="304">
          <cell r="B304" t="str">
            <v>SS434</v>
          </cell>
          <cell r="T304">
            <v>353.83167897050566</v>
          </cell>
          <cell r="U304">
            <v>400.8549369251279</v>
          </cell>
          <cell r="V304">
            <v>311.06864504562856</v>
          </cell>
          <cell r="W304">
            <v>261.55615199641181</v>
          </cell>
          <cell r="X304">
            <v>210.52492667865343</v>
          </cell>
          <cell r="Y304">
            <v>157.36076812276798</v>
          </cell>
          <cell r="Z304">
            <v>110.5034363662873</v>
          </cell>
          <cell r="AA304">
            <v>60.995214471156714</v>
          </cell>
        </row>
        <row r="305">
          <cell r="B305" t="str">
            <v>SS435</v>
          </cell>
          <cell r="T305">
            <v>2416.0631515813543</v>
          </cell>
          <cell r="U305">
            <v>2504.993983006465</v>
          </cell>
          <cell r="V305">
            <v>2140.6984012239559</v>
          </cell>
          <cell r="W305">
            <v>2116.3657052401763</v>
          </cell>
          <cell r="X305">
            <v>2060.6331865587476</v>
          </cell>
          <cell r="Y305">
            <v>1994.8906329953215</v>
          </cell>
          <cell r="Z305">
            <v>1979.1065804034672</v>
          </cell>
          <cell r="AA305">
            <v>1941.9152754371089</v>
          </cell>
        </row>
        <row r="306">
          <cell r="B306" t="str">
            <v>SS436</v>
          </cell>
          <cell r="T306">
            <v>1195.8687648981206</v>
          </cell>
          <cell r="U306">
            <v>912.24472896168686</v>
          </cell>
          <cell r="V306">
            <v>1067.2912954566978</v>
          </cell>
          <cell r="W306">
            <v>1063.2929458746439</v>
          </cell>
          <cell r="X306">
            <v>1083.171754225539</v>
          </cell>
          <cell r="Y306">
            <v>1103.9616412914156</v>
          </cell>
          <cell r="Z306">
            <v>1106.6207142303099</v>
          </cell>
          <cell r="AA306">
            <v>1116.9691205930517</v>
          </cell>
        </row>
        <row r="307">
          <cell r="B307" t="str">
            <v>SS437</v>
          </cell>
          <cell r="T307">
            <v>239.09825853681343</v>
          </cell>
          <cell r="U307">
            <v>319.77855351474415</v>
          </cell>
          <cell r="V307">
            <v>361.85243251332281</v>
          </cell>
          <cell r="W307">
            <v>401.49621331858606</v>
          </cell>
          <cell r="X307">
            <v>440.25771413560165</v>
          </cell>
          <cell r="Y307">
            <v>478.4310282937854</v>
          </cell>
          <cell r="Z307">
            <v>518.33949309552304</v>
          </cell>
          <cell r="AA307">
            <v>557.54213390666246</v>
          </cell>
        </row>
        <row r="308">
          <cell r="B308" t="str">
            <v>SS438</v>
          </cell>
          <cell r="T308">
            <v>225.2512595029728</v>
          </cell>
          <cell r="U308">
            <v>213.10120994153925</v>
          </cell>
          <cell r="V308">
            <v>277.44224251030164</v>
          </cell>
          <cell r="W308">
            <v>325.03726383108295</v>
          </cell>
          <cell r="X308">
            <v>374.11718729487711</v>
          </cell>
          <cell r="Y308">
            <v>425.30723485663702</v>
          </cell>
          <cell r="Z308">
            <v>472.12854400816428</v>
          </cell>
          <cell r="AA308">
            <v>520.63795243806408</v>
          </cell>
        </row>
        <row r="309">
          <cell r="B309" t="str">
            <v>SS441</v>
          </cell>
          <cell r="T309">
            <v>0</v>
          </cell>
          <cell r="U309">
            <v>0</v>
          </cell>
          <cell r="V309">
            <v>0</v>
          </cell>
          <cell r="W309">
            <v>0</v>
          </cell>
          <cell r="X309">
            <v>0</v>
          </cell>
          <cell r="Y309">
            <v>0</v>
          </cell>
          <cell r="Z309">
            <v>0</v>
          </cell>
          <cell r="AA309">
            <v>0</v>
          </cell>
        </row>
        <row r="310">
          <cell r="B310" t="str">
            <v>SS442</v>
          </cell>
          <cell r="T310">
            <v>0</v>
          </cell>
          <cell r="U310">
            <v>0</v>
          </cell>
          <cell r="V310">
            <v>0</v>
          </cell>
          <cell r="W310">
            <v>0</v>
          </cell>
          <cell r="X310">
            <v>0</v>
          </cell>
          <cell r="Y310">
            <v>0</v>
          </cell>
          <cell r="Z310">
            <v>0</v>
          </cell>
          <cell r="AA310">
            <v>0</v>
          </cell>
        </row>
        <row r="311">
          <cell r="B311" t="str">
            <v>SS443</v>
          </cell>
          <cell r="T311">
            <v>1.3871895324056509</v>
          </cell>
          <cell r="U311">
            <v>0</v>
          </cell>
          <cell r="V311">
            <v>0</v>
          </cell>
          <cell r="W311">
            <v>0</v>
          </cell>
          <cell r="X311">
            <v>0</v>
          </cell>
          <cell r="Y311">
            <v>0</v>
          </cell>
          <cell r="Z311">
            <v>0</v>
          </cell>
          <cell r="AA311">
            <v>0</v>
          </cell>
        </row>
        <row r="312">
          <cell r="B312" t="str">
            <v>SS444</v>
          </cell>
          <cell r="T312">
            <v>32.570662342796453</v>
          </cell>
          <cell r="U312">
            <v>0</v>
          </cell>
          <cell r="V312">
            <v>0</v>
          </cell>
          <cell r="W312">
            <v>0</v>
          </cell>
          <cell r="X312">
            <v>0</v>
          </cell>
          <cell r="Y312">
            <v>0</v>
          </cell>
          <cell r="Z312">
            <v>0</v>
          </cell>
          <cell r="AA312">
            <v>0</v>
          </cell>
        </row>
        <row r="313">
          <cell r="B313" t="str">
            <v>SS445</v>
          </cell>
          <cell r="T313">
            <v>411.7444771201782</v>
          </cell>
          <cell r="U313">
            <v>389.50749281208044</v>
          </cell>
          <cell r="V313">
            <v>536.2206700797052</v>
          </cell>
          <cell r="W313">
            <v>628.20894841168843</v>
          </cell>
          <cell r="X313">
            <v>723.06714018916864</v>
          </cell>
          <cell r="Y313">
            <v>822.0036300207762</v>
          </cell>
          <cell r="Z313">
            <v>912.49653239957945</v>
          </cell>
          <cell r="AA313">
            <v>1006.2520732216844</v>
          </cell>
        </row>
        <row r="314">
          <cell r="B314" t="str">
            <v>SS446</v>
          </cell>
          <cell r="T314">
            <v>516.8031491778313</v>
          </cell>
          <cell r="U314">
            <v>562.616359145469</v>
          </cell>
          <cell r="V314">
            <v>780.06506617167759</v>
          </cell>
          <cell r="W314">
            <v>865.52733122364612</v>
          </cell>
          <cell r="X314">
            <v>949.08761708306349</v>
          </cell>
          <cell r="Y314">
            <v>1031.3799168141134</v>
          </cell>
          <cell r="Z314">
            <v>1117.4127756238472</v>
          </cell>
          <cell r="AA314">
            <v>1201.92405107954</v>
          </cell>
        </row>
        <row r="315">
          <cell r="B315" t="str">
            <v>SS449</v>
          </cell>
          <cell r="T315">
            <v>2.5895266755915571</v>
          </cell>
          <cell r="U315">
            <v>0</v>
          </cell>
          <cell r="V315">
            <v>0</v>
          </cell>
          <cell r="W315">
            <v>0</v>
          </cell>
          <cell r="X315">
            <v>0</v>
          </cell>
          <cell r="Y315">
            <v>0</v>
          </cell>
          <cell r="Z315">
            <v>0</v>
          </cell>
          <cell r="AA315">
            <v>0</v>
          </cell>
        </row>
        <row r="316">
          <cell r="B316" t="str">
            <v>SS459</v>
          </cell>
          <cell r="T316">
            <v>168.048440929528</v>
          </cell>
          <cell r="U316">
            <v>119.25042578955311</v>
          </cell>
          <cell r="V316">
            <v>51.571768724253744</v>
          </cell>
          <cell r="W316">
            <v>27.670760611656867</v>
          </cell>
          <cell r="X316">
            <v>25.377818369960583</v>
          </cell>
          <cell r="Y316">
            <v>22.268744143931723</v>
          </cell>
          <cell r="Z316">
            <v>0</v>
          </cell>
          <cell r="AA316">
            <v>0</v>
          </cell>
        </row>
        <row r="317">
          <cell r="B317" t="str">
            <v>SS460</v>
          </cell>
          <cell r="T317">
            <v>207.3835195089286</v>
          </cell>
          <cell r="U317">
            <v>121.38564481089456</v>
          </cell>
          <cell r="V317">
            <v>57.534495908977334</v>
          </cell>
          <cell r="W317">
            <v>28.184263893915524</v>
          </cell>
          <cell r="X317">
            <v>25.852327651622943</v>
          </cell>
          <cell r="Y317">
            <v>22.676069666431321</v>
          </cell>
          <cell r="Z317">
            <v>0</v>
          </cell>
          <cell r="AA317">
            <v>0</v>
          </cell>
        </row>
        <row r="318">
          <cell r="B318" t="str">
            <v>SS461</v>
          </cell>
          <cell r="T318">
            <v>962.77305423750101</v>
          </cell>
          <cell r="U318">
            <v>1088.5573768738</v>
          </cell>
          <cell r="V318">
            <v>1131.8614396193639</v>
          </cell>
          <cell r="W318">
            <v>1067.8121908307476</v>
          </cell>
          <cell r="X318">
            <v>978.84137122070501</v>
          </cell>
          <cell r="Y318">
            <v>859.42889344116804</v>
          </cell>
          <cell r="Z318">
            <v>831.67421896610108</v>
          </cell>
          <cell r="AA318">
            <v>765.42505301376923</v>
          </cell>
        </row>
        <row r="319">
          <cell r="B319" t="str">
            <v>SS462</v>
          </cell>
          <cell r="T319">
            <v>926.65734186100065</v>
          </cell>
          <cell r="U319">
            <v>713.2489425529094</v>
          </cell>
          <cell r="V319">
            <v>869.0507719191055</v>
          </cell>
          <cell r="W319">
            <v>814.82547417040928</v>
          </cell>
          <cell r="X319">
            <v>745.77859503706929</v>
          </cell>
          <cell r="Y319">
            <v>655.34284845841034</v>
          </cell>
          <cell r="Z319">
            <v>634.95413650490048</v>
          </cell>
          <cell r="AA319">
            <v>584.56075979711204</v>
          </cell>
        </row>
        <row r="320">
          <cell r="B320" t="str">
            <v>SS463</v>
          </cell>
          <cell r="T320">
            <v>0</v>
          </cell>
          <cell r="U320">
            <v>0</v>
          </cell>
          <cell r="V320">
            <v>0</v>
          </cell>
          <cell r="W320">
            <v>0</v>
          </cell>
          <cell r="X320">
            <v>0</v>
          </cell>
          <cell r="Y320">
            <v>0</v>
          </cell>
          <cell r="Z320">
            <v>0</v>
          </cell>
          <cell r="AA320">
            <v>0</v>
          </cell>
        </row>
        <row r="321">
          <cell r="B321" t="str">
            <v>SS465</v>
          </cell>
          <cell r="T321">
            <v>50.458190828809684</v>
          </cell>
          <cell r="U321">
            <v>40.160917050199977</v>
          </cell>
          <cell r="V321">
            <v>17.898825196102532</v>
          </cell>
          <cell r="W321">
            <v>5.9330367641676913</v>
          </cell>
          <cell r="X321">
            <v>5.4344622461704057</v>
          </cell>
          <cell r="Y321">
            <v>4.7863153727739354</v>
          </cell>
          <cell r="Z321">
            <v>0</v>
          </cell>
          <cell r="AA321">
            <v>0</v>
          </cell>
        </row>
        <row r="322">
          <cell r="B322" t="str">
            <v>SS466</v>
          </cell>
          <cell r="T322">
            <v>32.019728642205436</v>
          </cell>
          <cell r="U322">
            <v>25.467651595187853</v>
          </cell>
          <cell r="V322">
            <v>11.412431811306488</v>
          </cell>
          <cell r="W322">
            <v>4.22430311821494</v>
          </cell>
          <cell r="X322">
            <v>3.8495665512765176</v>
          </cell>
          <cell r="Y322">
            <v>3.4066960630765646</v>
          </cell>
          <cell r="Z322">
            <v>0</v>
          </cell>
          <cell r="AA322">
            <v>0</v>
          </cell>
        </row>
        <row r="323">
          <cell r="B323" t="str">
            <v>SS467</v>
          </cell>
          <cell r="T323">
            <v>206.58548596789836</v>
          </cell>
          <cell r="U323">
            <v>263.91802176757955</v>
          </cell>
          <cell r="V323">
            <v>214.13476927888141</v>
          </cell>
          <cell r="W323">
            <v>188.0516867903946</v>
          </cell>
          <cell r="X323">
            <v>171.6413586774336</v>
          </cell>
          <cell r="Y323">
            <v>151.02838555993381</v>
          </cell>
          <cell r="Z323">
            <v>125.28551719086204</v>
          </cell>
          <cell r="AA323">
            <v>102.46448772970771</v>
          </cell>
        </row>
        <row r="324">
          <cell r="B324" t="str">
            <v>SS468</v>
          </cell>
          <cell r="T324">
            <v>280.63244592397848</v>
          </cell>
          <cell r="U324">
            <v>312.22133266419246</v>
          </cell>
          <cell r="V324">
            <v>256.3775008555113</v>
          </cell>
          <cell r="W324">
            <v>217.8558052954954</v>
          </cell>
          <cell r="X324">
            <v>198.07439406197372</v>
          </cell>
          <cell r="Y324">
            <v>174.64903865385594</v>
          </cell>
          <cell r="Z324">
            <v>135.05151195657828</v>
          </cell>
          <cell r="AA324">
            <v>103.33184552247511</v>
          </cell>
        </row>
        <row r="325">
          <cell r="B325" t="str">
            <v>SS469</v>
          </cell>
          <cell r="T325">
            <v>46.408415844176076</v>
          </cell>
          <cell r="U325">
            <v>46.62560718466321</v>
          </cell>
          <cell r="V325">
            <v>55.575621839119194</v>
          </cell>
          <cell r="W325">
            <v>60.70641695282562</v>
          </cell>
          <cell r="X325">
            <v>67.467558177429424</v>
          </cell>
          <cell r="Y325">
            <v>74.804115676467589</v>
          </cell>
          <cell r="Z325">
            <v>80.193848113669475</v>
          </cell>
          <cell r="AA325">
            <v>86.360392521357767</v>
          </cell>
        </row>
        <row r="326">
          <cell r="B326" t="str">
            <v>SS470</v>
          </cell>
          <cell r="T326">
            <v>44.69452982115051</v>
          </cell>
          <cell r="U326">
            <v>51.616253249883059</v>
          </cell>
          <cell r="V326">
            <v>51.926515476399189</v>
          </cell>
          <cell r="W326">
            <v>56.532391089737146</v>
          </cell>
          <cell r="X326">
            <v>62.589432992208984</v>
          </cell>
          <cell r="Y326">
            <v>69.15122838655347</v>
          </cell>
          <cell r="Z326">
            <v>74.003171327179345</v>
          </cell>
          <cell r="AA326">
            <v>79.536531481833308</v>
          </cell>
        </row>
        <row r="327">
          <cell r="B327" t="str">
            <v>SS139</v>
          </cell>
          <cell r="T327">
            <v>6933.5646019091664</v>
          </cell>
          <cell r="U327">
            <v>5290.5251707265161</v>
          </cell>
          <cell r="V327">
            <v>5827.7846252024292</v>
          </cell>
          <cell r="W327">
            <v>5453.8377509908569</v>
          </cell>
          <cell r="X327">
            <v>5101.3585076644085</v>
          </cell>
          <cell r="Y327">
            <v>4768.8301401167118</v>
          </cell>
          <cell r="Z327">
            <v>4383.5530226994742</v>
          </cell>
          <cell r="AA327">
            <v>4019.5867235169999</v>
          </cell>
        </row>
        <row r="328">
          <cell r="B328" t="str">
            <v>SS140</v>
          </cell>
          <cell r="T328">
            <v>6208.0284926798813</v>
          </cell>
          <cell r="U328">
            <v>7436.6083211814457</v>
          </cell>
          <cell r="V328">
            <v>8107.5281306530869</v>
          </cell>
          <cell r="W328">
            <v>8295.5963344993761</v>
          </cell>
          <cell r="X328">
            <v>8266.8712197908644</v>
          </cell>
          <cell r="Y328">
            <v>8238.1461050823527</v>
          </cell>
          <cell r="Z328">
            <v>8490.8187178579701</v>
          </cell>
          <cell r="AA328">
            <v>8613.6321328192644</v>
          </cell>
        </row>
        <row r="329">
          <cell r="B329" t="str">
            <v>SS147</v>
          </cell>
          <cell r="T329">
            <v>23488.108422860758</v>
          </cell>
          <cell r="U329">
            <v>22072.854457245994</v>
          </cell>
          <cell r="V329">
            <v>17268.050170281353</v>
          </cell>
          <cell r="W329">
            <v>16160.02477123342</v>
          </cell>
          <cell r="X329">
            <v>15115.609157207104</v>
          </cell>
          <cell r="Y329">
            <v>14130.309098412305</v>
          </cell>
          <cell r="Z329">
            <v>12988.7115581993</v>
          </cell>
          <cell r="AA329">
            <v>11910.259158398014</v>
          </cell>
        </row>
        <row r="330">
          <cell r="B330" t="str">
            <v>SS148</v>
          </cell>
          <cell r="T330">
            <v>34609.689477060092</v>
          </cell>
          <cell r="U330">
            <v>44263.063192093447</v>
          </cell>
          <cell r="V330">
            <v>40140.906807140404</v>
          </cell>
          <cell r="W330">
            <v>41072.044895386796</v>
          </cell>
          <cell r="X330">
            <v>40929.824956836193</v>
          </cell>
          <cell r="Y330">
            <v>40787.605018285591</v>
          </cell>
          <cell r="Z330">
            <v>42038.603798517484</v>
          </cell>
          <cell r="AA330">
            <v>42646.66112069798</v>
          </cell>
        </row>
        <row r="331">
          <cell r="B331" t="str">
            <v>SS171</v>
          </cell>
          <cell r="T331">
            <v>1004.8397465487924</v>
          </cell>
          <cell r="U331">
            <v>0</v>
          </cell>
          <cell r="V331">
            <v>0</v>
          </cell>
          <cell r="W331">
            <v>0</v>
          </cell>
          <cell r="X331">
            <v>0</v>
          </cell>
          <cell r="Y331">
            <v>0</v>
          </cell>
          <cell r="Z331">
            <v>0</v>
          </cell>
          <cell r="AA331">
            <v>0</v>
          </cell>
        </row>
        <row r="332">
          <cell r="B332" t="str">
            <v>SS172</v>
          </cell>
          <cell r="T332">
            <v>1515.4067001402047</v>
          </cell>
          <cell r="U332">
            <v>1463.2900806776715</v>
          </cell>
          <cell r="V332">
            <v>1044.8058067386048</v>
          </cell>
          <cell r="W332">
            <v>527.26497796115734</v>
          </cell>
          <cell r="X332">
            <v>0</v>
          </cell>
          <cell r="Y332">
            <v>0</v>
          </cell>
          <cell r="Z332">
            <v>0</v>
          </cell>
          <cell r="AA332">
            <v>0</v>
          </cell>
        </row>
        <row r="333">
          <cell r="B333" t="str">
            <v>SS239</v>
          </cell>
          <cell r="T333">
            <v>6098.0604221273452</v>
          </cell>
          <cell r="U333">
            <v>6873.6658530520253</v>
          </cell>
          <cell r="V333">
            <v>6452.3443026319101</v>
          </cell>
          <cell r="W333">
            <v>6452.3443026319101</v>
          </cell>
          <cell r="X333">
            <v>6452.3443026319101</v>
          </cell>
          <cell r="Y333">
            <v>6452.3443026319101</v>
          </cell>
          <cell r="Z333">
            <v>6452.3443026319101</v>
          </cell>
          <cell r="AA333">
            <v>6452.3443026319101</v>
          </cell>
        </row>
        <row r="334">
          <cell r="B334" t="str">
            <v>SS240</v>
          </cell>
          <cell r="T334">
            <v>13268.752410471419</v>
          </cell>
          <cell r="U334">
            <v>20180.096024176164</v>
          </cell>
          <cell r="V334">
            <v>18739.741557739009</v>
          </cell>
          <cell r="W334">
            <v>19174.442428153841</v>
          </cell>
          <cell r="X334">
            <v>19108.047194344083</v>
          </cell>
          <cell r="Y334">
            <v>19041.651960534324</v>
          </cell>
          <cell r="Z334">
            <v>19625.679470008083</v>
          </cell>
          <cell r="AA334">
            <v>19909.550413051315</v>
          </cell>
        </row>
        <row r="335">
          <cell r="B335" t="str">
            <v>SS247</v>
          </cell>
          <cell r="T335">
            <v>14294.428480455088</v>
          </cell>
          <cell r="U335">
            <v>12886.178048129241</v>
          </cell>
          <cell r="V335">
            <v>12588.151871603723</v>
          </cell>
          <cell r="W335">
            <v>12588.151871603723</v>
          </cell>
          <cell r="X335">
            <v>12588.151871603723</v>
          </cell>
          <cell r="Y335">
            <v>12588.151871603723</v>
          </cell>
          <cell r="Z335">
            <v>12588.151871603723</v>
          </cell>
          <cell r="AA335">
            <v>12588.151871603723</v>
          </cell>
        </row>
        <row r="336">
          <cell r="B336" t="str">
            <v>SS248</v>
          </cell>
          <cell r="T336">
            <v>44747.869725775032</v>
          </cell>
          <cell r="U336">
            <v>39802.779862459851</v>
          </cell>
          <cell r="V336">
            <v>44912.240620458113</v>
          </cell>
          <cell r="W336">
            <v>45954.058087889025</v>
          </cell>
          <cell r="X336">
            <v>45794.933229751157</v>
          </cell>
          <cell r="Y336">
            <v>45635.808371613297</v>
          </cell>
          <cell r="Z336">
            <v>47035.506652063705</v>
          </cell>
          <cell r="AA336">
            <v>47715.840479498416</v>
          </cell>
        </row>
        <row r="337">
          <cell r="B337" t="str">
            <v>SS271</v>
          </cell>
          <cell r="T337">
            <v>642.01015403580118</v>
          </cell>
          <cell r="U337">
            <v>0</v>
          </cell>
          <cell r="V337">
            <v>0</v>
          </cell>
          <cell r="W337">
            <v>0</v>
          </cell>
          <cell r="X337">
            <v>0</v>
          </cell>
          <cell r="Y337">
            <v>0</v>
          </cell>
          <cell r="Z337">
            <v>0</v>
          </cell>
          <cell r="AA337">
            <v>0</v>
          </cell>
        </row>
        <row r="338">
          <cell r="B338" t="str">
            <v>SS272</v>
          </cell>
          <cell r="T338">
            <v>1577.5168515751066</v>
          </cell>
          <cell r="U338">
            <v>2016.6696104481068</v>
          </cell>
          <cell r="V338">
            <v>1436.8150468529336</v>
          </cell>
          <cell r="W338">
            <v>725.09383957004309</v>
          </cell>
          <cell r="X338">
            <v>0</v>
          </cell>
          <cell r="Y338">
            <v>0</v>
          </cell>
          <cell r="Z338">
            <v>0</v>
          </cell>
          <cell r="AA338">
            <v>0</v>
          </cell>
        </row>
        <row r="339">
          <cell r="B339" t="str">
            <v>SS339</v>
          </cell>
          <cell r="T339">
            <v>455.17444723602034</v>
          </cell>
          <cell r="U339">
            <v>600.05422524662481</v>
          </cell>
          <cell r="V339">
            <v>553.86408684905314</v>
          </cell>
          <cell r="W339">
            <v>553.86408684905314</v>
          </cell>
          <cell r="X339">
            <v>553.86408684905314</v>
          </cell>
          <cell r="Y339">
            <v>553.86408684905314</v>
          </cell>
          <cell r="Z339">
            <v>553.86408684905314</v>
          </cell>
          <cell r="AA339">
            <v>553.86408684905314</v>
          </cell>
        </row>
        <row r="340">
          <cell r="B340" t="str">
            <v>SS340</v>
          </cell>
          <cell r="T340">
            <v>2580.8793319774923</v>
          </cell>
          <cell r="U340">
            <v>2702.9323549200367</v>
          </cell>
          <cell r="V340">
            <v>2724.7235776019502</v>
          </cell>
          <cell r="W340">
            <v>2787.9282758724148</v>
          </cell>
          <cell r="X340">
            <v>2778.2745323325453</v>
          </cell>
          <cell r="Y340">
            <v>2768.6207887926762</v>
          </cell>
          <cell r="Z340">
            <v>2853.5373027226201</v>
          </cell>
          <cell r="AA340">
            <v>2894.8116100081743</v>
          </cell>
        </row>
        <row r="341">
          <cell r="B341" t="str">
            <v>SS347</v>
          </cell>
          <cell r="T341">
            <v>1345.4597239468719</v>
          </cell>
          <cell r="U341">
            <v>1852.7705294471539</v>
          </cell>
          <cell r="V341">
            <v>1593.5714438444497</v>
          </cell>
          <cell r="W341">
            <v>1593.5714438444497</v>
          </cell>
          <cell r="X341">
            <v>1593.5714438444497</v>
          </cell>
          <cell r="Y341">
            <v>1593.5714438444497</v>
          </cell>
          <cell r="Z341">
            <v>1593.5714438444497</v>
          </cell>
          <cell r="AA341">
            <v>1593.5714438444497</v>
          </cell>
        </row>
        <row r="342">
          <cell r="B342" t="str">
            <v>SS348</v>
          </cell>
          <cell r="T342">
            <v>3796.5214674066415</v>
          </cell>
          <cell r="U342">
            <v>3298.1319255661015</v>
          </cell>
          <cell r="V342">
            <v>4296.1434168657797</v>
          </cell>
          <cell r="W342">
            <v>4395.7999290425578</v>
          </cell>
          <cell r="X342">
            <v>4380.5786173844326</v>
          </cell>
          <cell r="Y342">
            <v>4365.3573057263084</v>
          </cell>
          <cell r="Z342">
            <v>4499.247409405888</v>
          </cell>
          <cell r="AA342">
            <v>4564.3256966083609</v>
          </cell>
        </row>
        <row r="343">
          <cell r="B343" t="str">
            <v>SS371</v>
          </cell>
          <cell r="T343">
            <v>121.05285170204972</v>
          </cell>
          <cell r="U343">
            <v>0</v>
          </cell>
          <cell r="V343">
            <v>0</v>
          </cell>
          <cell r="W343">
            <v>0</v>
          </cell>
          <cell r="X343">
            <v>0</v>
          </cell>
          <cell r="Y343">
            <v>0</v>
          </cell>
          <cell r="Z343">
            <v>0</v>
          </cell>
          <cell r="AA343">
            <v>0</v>
          </cell>
        </row>
        <row r="344">
          <cell r="B344" t="str">
            <v>SS372</v>
          </cell>
          <cell r="T344">
            <v>178.89747362671591</v>
          </cell>
          <cell r="U344">
            <v>189.03410077530913</v>
          </cell>
          <cell r="V344">
            <v>152.16597053278053</v>
          </cell>
          <cell r="W344">
            <v>76.791099917266706</v>
          </cell>
          <cell r="X344">
            <v>0</v>
          </cell>
          <cell r="Y344">
            <v>0</v>
          </cell>
          <cell r="Z344">
            <v>0</v>
          </cell>
          <cell r="AA344">
            <v>0</v>
          </cell>
        </row>
        <row r="345">
          <cell r="B345" t="str">
            <v>SS439</v>
          </cell>
          <cell r="T345">
            <v>160.7911608690859</v>
          </cell>
          <cell r="U345">
            <v>217.99724820017357</v>
          </cell>
          <cell r="V345">
            <v>184.55583206204497</v>
          </cell>
          <cell r="W345">
            <v>184.55583206204497</v>
          </cell>
          <cell r="X345">
            <v>184.55583206204497</v>
          </cell>
          <cell r="Y345">
            <v>184.55583206204497</v>
          </cell>
          <cell r="Z345">
            <v>184.55583206204497</v>
          </cell>
          <cell r="AA345">
            <v>184.55583206204497</v>
          </cell>
        </row>
        <row r="346">
          <cell r="B346" t="str">
            <v>SS440</v>
          </cell>
          <cell r="T346">
            <v>1069.8889196981081</v>
          </cell>
          <cell r="U346">
            <v>1344.5277953445639</v>
          </cell>
          <cell r="V346">
            <v>1286.3268234318964</v>
          </cell>
          <cell r="W346">
            <v>1316.1654094156434</v>
          </cell>
          <cell r="X346">
            <v>1311.6079308648116</v>
          </cell>
          <cell r="Y346">
            <v>1307.05045231398</v>
          </cell>
          <cell r="Z346">
            <v>1347.1390655290311</v>
          </cell>
          <cell r="AA346">
            <v>1366.6244360878698</v>
          </cell>
        </row>
        <row r="347">
          <cell r="B347" t="str">
            <v>SS447</v>
          </cell>
          <cell r="T347">
            <v>109.83375221272982</v>
          </cell>
          <cell r="U347">
            <v>112.39591008669893</v>
          </cell>
          <cell r="V347">
            <v>98.766534352672537</v>
          </cell>
          <cell r="W347">
            <v>98.766534352672537</v>
          </cell>
          <cell r="X347">
            <v>98.766534352672537</v>
          </cell>
          <cell r="Y347">
            <v>98.766534352672537</v>
          </cell>
          <cell r="Z347">
            <v>98.766534352672537</v>
          </cell>
          <cell r="AA347">
            <v>98.766534352672537</v>
          </cell>
        </row>
        <row r="348">
          <cell r="B348" t="str">
            <v>SS448</v>
          </cell>
          <cell r="T348">
            <v>354.54604341267981</v>
          </cell>
          <cell r="U348">
            <v>539.44076095047444</v>
          </cell>
          <cell r="V348">
            <v>494.31288444604274</v>
          </cell>
          <cell r="W348">
            <v>505.77933079290932</v>
          </cell>
          <cell r="X348">
            <v>504.02797155260981</v>
          </cell>
          <cell r="Y348">
            <v>502.27661231231036</v>
          </cell>
          <cell r="Z348">
            <v>517.68196472415252</v>
          </cell>
          <cell r="AA348">
            <v>525.16985158928208</v>
          </cell>
        </row>
        <row r="349">
          <cell r="B349" t="str">
            <v>SS471</v>
          </cell>
          <cell r="T349">
            <v>20.291140022832778</v>
          </cell>
          <cell r="U349">
            <v>0</v>
          </cell>
          <cell r="V349">
            <v>0</v>
          </cell>
          <cell r="W349">
            <v>0</v>
          </cell>
          <cell r="X349">
            <v>0</v>
          </cell>
          <cell r="Y349">
            <v>0</v>
          </cell>
          <cell r="Z349">
            <v>0</v>
          </cell>
          <cell r="AA349">
            <v>0</v>
          </cell>
        </row>
        <row r="350">
          <cell r="B350" t="str">
            <v>SS472</v>
          </cell>
          <cell r="T350">
            <v>133.9221606311811</v>
          </cell>
          <cell r="U350">
            <v>137.42366453174867</v>
          </cell>
          <cell r="V350">
            <v>99.111310868650179</v>
          </cell>
          <cell r="W350">
            <v>50.016876632783131</v>
          </cell>
          <cell r="X350">
            <v>0</v>
          </cell>
          <cell r="Y350">
            <v>0</v>
          </cell>
          <cell r="Z350">
            <v>0</v>
          </cell>
          <cell r="AA350">
            <v>0</v>
          </cell>
        </row>
        <row r="351">
          <cell r="B351" t="str">
            <v>SS900</v>
          </cell>
          <cell r="T351" t="str">
            <v>Not modelled</v>
          </cell>
          <cell r="U351" t="str">
            <v>Not modelled</v>
          </cell>
          <cell r="V351" t="str">
            <v>Not modelled</v>
          </cell>
          <cell r="W351" t="str">
            <v>Not modelled</v>
          </cell>
          <cell r="X351" t="str">
            <v>Not modelled</v>
          </cell>
          <cell r="Y351" t="str">
            <v>Not modelled</v>
          </cell>
          <cell r="Z351" t="str">
            <v>Not modelled</v>
          </cell>
          <cell r="AA351" t="str">
            <v>Not modelled</v>
          </cell>
        </row>
        <row r="352">
          <cell r="B352" t="str">
            <v>SS901</v>
          </cell>
          <cell r="T352" t="str">
            <v>Not modelled</v>
          </cell>
          <cell r="U352" t="str">
            <v>Not modelled</v>
          </cell>
          <cell r="V352" t="str">
            <v>Not modelled</v>
          </cell>
          <cell r="W352" t="str">
            <v>Not modelled</v>
          </cell>
          <cell r="X352" t="str">
            <v>Not modelled</v>
          </cell>
          <cell r="Y352" t="str">
            <v>Not modelled</v>
          </cell>
          <cell r="Z352" t="str">
            <v>Not modelled</v>
          </cell>
          <cell r="AA352" t="str">
            <v>Not modelled</v>
          </cell>
        </row>
        <row r="353">
          <cell r="B353" t="str">
            <v>SS902</v>
          </cell>
          <cell r="T353" t="str">
            <v>Not modelled</v>
          </cell>
          <cell r="U353" t="str">
            <v>Not modelled</v>
          </cell>
          <cell r="V353" t="str">
            <v>Not modelled</v>
          </cell>
          <cell r="W353" t="str">
            <v>Not modelled</v>
          </cell>
          <cell r="X353" t="str">
            <v>Not modelled</v>
          </cell>
          <cell r="Y353" t="str">
            <v>Not modelled</v>
          </cell>
          <cell r="Z353" t="str">
            <v>Not modelled</v>
          </cell>
          <cell r="AA353" t="str">
            <v>Not modelled</v>
          </cell>
        </row>
        <row r="354">
          <cell r="B354" t="str">
            <v>SS903</v>
          </cell>
          <cell r="T354" t="str">
            <v>Not modelled</v>
          </cell>
          <cell r="U354" t="str">
            <v>Not modelled</v>
          </cell>
          <cell r="V354" t="str">
            <v>Not modelled</v>
          </cell>
          <cell r="W354" t="str">
            <v>Not modelled</v>
          </cell>
          <cell r="X354" t="str">
            <v>Not modelled</v>
          </cell>
          <cell r="Y354" t="str">
            <v>Not modelled</v>
          </cell>
          <cell r="Z354" t="str">
            <v>Not modelled</v>
          </cell>
          <cell r="AA354" t="str">
            <v>Not modelled</v>
          </cell>
        </row>
        <row r="355">
          <cell r="B355" t="str">
            <v>SS910</v>
          </cell>
          <cell r="T355" t="str">
            <v>Not modelled</v>
          </cell>
          <cell r="U355" t="str">
            <v>Not modelled</v>
          </cell>
          <cell r="V355" t="str">
            <v>Not modelled</v>
          </cell>
          <cell r="W355" t="str">
            <v>Not modelled</v>
          </cell>
          <cell r="X355" t="str">
            <v>Not modelled</v>
          </cell>
          <cell r="Y355" t="str">
            <v>Not modelled</v>
          </cell>
          <cell r="Z355" t="str">
            <v>Not modelled</v>
          </cell>
          <cell r="AA355" t="str">
            <v>Not modelled</v>
          </cell>
        </row>
        <row r="356">
          <cell r="B356" t="str">
            <v>SS911</v>
          </cell>
          <cell r="T356" t="str">
            <v>Not modelled</v>
          </cell>
          <cell r="U356" t="str">
            <v>Not modelled</v>
          </cell>
          <cell r="V356" t="str">
            <v>Not modelled</v>
          </cell>
          <cell r="W356" t="str">
            <v>Not modelled</v>
          </cell>
          <cell r="X356" t="str">
            <v>Not modelled</v>
          </cell>
          <cell r="Y356" t="str">
            <v>Not modelled</v>
          </cell>
          <cell r="Z356" t="str">
            <v>Not modelled</v>
          </cell>
          <cell r="AA356" t="str">
            <v>Not modelled</v>
          </cell>
        </row>
        <row r="357">
          <cell r="B357" t="str">
            <v>SS065</v>
          </cell>
          <cell r="T357">
            <v>2264.4720653272311</v>
          </cell>
          <cell r="U357">
            <v>2326.0561824501674</v>
          </cell>
          <cell r="V357">
            <v>2665.4642102760367</v>
          </cell>
          <cell r="W357">
            <v>2677.9592710307206</v>
          </cell>
          <cell r="X357">
            <v>2696.7018621627476</v>
          </cell>
          <cell r="Y357">
            <v>2715.4444532947741</v>
          </cell>
          <cell r="Z357">
            <v>2726.5412572507198</v>
          </cell>
          <cell r="AA357">
            <v>2741.1485782758386</v>
          </cell>
        </row>
        <row r="358">
          <cell r="B358" t="str">
            <v>SS066</v>
          </cell>
          <cell r="T358">
            <v>1726.2446645241344</v>
          </cell>
          <cell r="U358">
            <v>2236.5424514458673</v>
          </cell>
          <cell r="V358">
            <v>1798.0660012048606</v>
          </cell>
          <cell r="W358">
            <v>1714.285148102125</v>
          </cell>
          <cell r="X358">
            <v>1636.9489760072922</v>
          </cell>
          <cell r="Y358">
            <v>1553.1681229045566</v>
          </cell>
          <cell r="Z358">
            <v>1476.4764189105142</v>
          </cell>
          <cell r="AA358">
            <v>1397.2068425133107</v>
          </cell>
        </row>
        <row r="359">
          <cell r="B359" t="str">
            <v>SS067</v>
          </cell>
          <cell r="T359">
            <v>71766.479060722719</v>
          </cell>
          <cell r="U359">
            <v>67794.898888035896</v>
          </cell>
          <cell r="V359">
            <v>70526.757825422304</v>
          </cell>
          <cell r="W359">
            <v>70680.516191230301</v>
          </cell>
          <cell r="X359">
            <v>70962.809485689097</v>
          </cell>
          <cell r="Y359">
            <v>71220.657832538462</v>
          </cell>
          <cell r="Z359">
            <v>71409.372626474971</v>
          </cell>
          <cell r="AA359">
            <v>71631.116439957259</v>
          </cell>
        </row>
        <row r="360">
          <cell r="B360" t="str">
            <v>SS068</v>
          </cell>
          <cell r="T360">
            <v>15072.800898873065</v>
          </cell>
          <cell r="U360">
            <v>16966.685645565998</v>
          </cell>
          <cell r="V360">
            <v>14584.339172202544</v>
          </cell>
          <cell r="W360">
            <v>13471.812653649626</v>
          </cell>
          <cell r="X360">
            <v>12355.293447138487</v>
          </cell>
          <cell r="Y360">
            <v>11164.250631698345</v>
          </cell>
          <cell r="Z360">
            <v>10150.163961542949</v>
          </cell>
          <cell r="AA360">
            <v>9062.7035749288898</v>
          </cell>
        </row>
        <row r="361">
          <cell r="B361" t="str">
            <v>SS071</v>
          </cell>
          <cell r="T361">
            <v>0.7471546442011251</v>
          </cell>
          <cell r="U361">
            <v>1.0900987339377952</v>
          </cell>
          <cell r="V361">
            <v>1.1439614389753676</v>
          </cell>
          <cell r="W361">
            <v>5.3374493419237334E-2</v>
          </cell>
          <cell r="X361">
            <v>-1.0226909130692736</v>
          </cell>
          <cell r="Y361">
            <v>-2.9569594286407987</v>
          </cell>
          <cell r="Z361">
            <v>0</v>
          </cell>
          <cell r="AA361">
            <v>0</v>
          </cell>
        </row>
        <row r="362">
          <cell r="B362" t="str">
            <v>SS073</v>
          </cell>
          <cell r="T362">
            <v>0.93009512001450856</v>
          </cell>
          <cell r="U362">
            <v>1.1329517495457142</v>
          </cell>
          <cell r="V362">
            <v>1.1000000000000001</v>
          </cell>
          <cell r="W362">
            <v>1.2</v>
          </cell>
          <cell r="X362">
            <v>1.7999999999999998</v>
          </cell>
          <cell r="Y362">
            <v>2.8</v>
          </cell>
          <cell r="Z362">
            <v>2.8699999999999992</v>
          </cell>
          <cell r="AA362">
            <v>3.3</v>
          </cell>
        </row>
        <row r="363">
          <cell r="B363" t="str">
            <v>SS075</v>
          </cell>
          <cell r="T363">
            <v>822.3826939041229</v>
          </cell>
          <cell r="U363">
            <v>871.66376283490956</v>
          </cell>
          <cell r="V363">
            <v>988.542599558088</v>
          </cell>
          <cell r="W363">
            <v>993.17665159016997</v>
          </cell>
          <cell r="X363">
            <v>1000.1277296382933</v>
          </cell>
          <cell r="Y363">
            <v>1007.0788076864164</v>
          </cell>
          <cell r="Z363">
            <v>1011.1942872291942</v>
          </cell>
          <cell r="AA363">
            <v>1016.6117147238425</v>
          </cell>
        </row>
        <row r="364">
          <cell r="B364" t="str">
            <v>SS076</v>
          </cell>
          <cell r="T364">
            <v>325.40962792535697</v>
          </cell>
          <cell r="U364">
            <v>287.69875291525477</v>
          </cell>
          <cell r="V364">
            <v>280.10424859930504</v>
          </cell>
          <cell r="W364">
            <v>280.10424859930504</v>
          </cell>
          <cell r="X364">
            <v>280.10424859930504</v>
          </cell>
          <cell r="Y364">
            <v>280.10424859930504</v>
          </cell>
          <cell r="Z364">
            <v>280.10424859930504</v>
          </cell>
          <cell r="AA364">
            <v>280.10424859930504</v>
          </cell>
        </row>
        <row r="365">
          <cell r="B365" t="str">
            <v>SS077</v>
          </cell>
          <cell r="T365">
            <v>10299.615165452444</v>
          </cell>
          <cell r="U365">
            <v>12661.317029112348</v>
          </cell>
          <cell r="V365">
            <v>12533.265564900057</v>
          </cell>
          <cell r="W365">
            <v>12560.589866922659</v>
          </cell>
          <cell r="X365">
            <v>12610.756029890199</v>
          </cell>
          <cell r="Y365">
            <v>12656.578096665668</v>
          </cell>
          <cell r="Z365">
            <v>12690.11448344083</v>
          </cell>
          <cell r="AA365">
            <v>12729.520436407312</v>
          </cell>
        </row>
        <row r="366">
          <cell r="B366" t="str">
            <v>SS078</v>
          </cell>
          <cell r="T366">
            <v>3075.629085850057</v>
          </cell>
          <cell r="U366">
            <v>3086.4989315520211</v>
          </cell>
          <cell r="V366">
            <v>2549.291730724613</v>
          </cell>
          <cell r="W366">
            <v>2354.8259671084975</v>
          </cell>
          <cell r="X366">
            <v>2159.6622955326811</v>
          </cell>
          <cell r="Y366">
            <v>1951.4721564739523</v>
          </cell>
          <cell r="Z366">
            <v>1774.2133357662883</v>
          </cell>
          <cell r="AA366">
            <v>1584.1290447776594</v>
          </cell>
        </row>
        <row r="367">
          <cell r="B367" t="str">
            <v>SS081</v>
          </cell>
          <cell r="T367">
            <v>2.0770173463316453</v>
          </cell>
          <cell r="U367">
            <v>2.2294799490135522</v>
          </cell>
          <cell r="V367">
            <v>2.8891737577459442</v>
          </cell>
          <cell r="W367">
            <v>3.3280355943655811</v>
          </cell>
          <cell r="X367">
            <v>3.9863283492950363</v>
          </cell>
          <cell r="Y367">
            <v>5.010339301407523</v>
          </cell>
          <cell r="Z367">
            <v>5.3833718625342151</v>
          </cell>
          <cell r="AA367">
            <v>5.9977784338017059</v>
          </cell>
        </row>
        <row r="368">
          <cell r="B368" t="str">
            <v>SS082</v>
          </cell>
          <cell r="T368">
            <v>1.8323400362324396</v>
          </cell>
          <cell r="U368">
            <v>1.1943467743908767</v>
          </cell>
          <cell r="V368">
            <v>1.0893095091462792</v>
          </cell>
          <cell r="W368">
            <v>1.1555792891703875</v>
          </cell>
          <cell r="X368">
            <v>1.2218490691944957</v>
          </cell>
          <cell r="Y368">
            <v>1.288118849218604</v>
          </cell>
          <cell r="Z368">
            <v>1.3543886292427119</v>
          </cell>
          <cell r="AA368">
            <v>1.4206584092668202</v>
          </cell>
        </row>
        <row r="369">
          <cell r="B369" t="str">
            <v>SS085</v>
          </cell>
          <cell r="T369">
            <v>850.01775770700885</v>
          </cell>
          <cell r="U369">
            <v>980.00762408706419</v>
          </cell>
          <cell r="V369">
            <v>896.25067688536183</v>
          </cell>
          <cell r="W369">
            <v>900.45208638691702</v>
          </cell>
          <cell r="X369">
            <v>906.75420063925026</v>
          </cell>
          <cell r="Y369">
            <v>913.05631489158327</v>
          </cell>
          <cell r="Z369">
            <v>916.78756666320248</v>
          </cell>
          <cell r="AA369">
            <v>921.69921443763974</v>
          </cell>
        </row>
        <row r="370">
          <cell r="B370" t="str">
            <v>SS086</v>
          </cell>
          <cell r="T370">
            <v>260.48518716748799</v>
          </cell>
          <cell r="U370">
            <v>281.00542639668714</v>
          </cell>
          <cell r="V370">
            <v>229.54870442856696</v>
          </cell>
          <cell r="W370">
            <v>218.85288665949395</v>
          </cell>
          <cell r="X370">
            <v>208.97982410342655</v>
          </cell>
          <cell r="Y370">
            <v>198.28400633435353</v>
          </cell>
          <cell r="Z370">
            <v>188.49321929958674</v>
          </cell>
          <cell r="AA370">
            <v>178.37333017961765</v>
          </cell>
        </row>
        <row r="371">
          <cell r="B371" t="str">
            <v>SS087</v>
          </cell>
          <cell r="T371">
            <v>6984.8624802287495</v>
          </cell>
          <cell r="U371">
            <v>6322.0132652313414</v>
          </cell>
          <cell r="V371">
            <v>5999.75012379279</v>
          </cell>
          <cell r="W371">
            <v>6027.8755219957357</v>
          </cell>
          <cell r="X371">
            <v>6070.0636193001565</v>
          </cell>
          <cell r="Y371">
            <v>6112.2517166045764</v>
          </cell>
          <cell r="Z371">
            <v>6137.2297488181448</v>
          </cell>
          <cell r="AA371">
            <v>6170.1096786220651</v>
          </cell>
        </row>
        <row r="372">
          <cell r="B372" t="str">
            <v>SS088</v>
          </cell>
          <cell r="T372">
            <v>2506.1051108851152</v>
          </cell>
          <cell r="U372">
            <v>2498.6497746824816</v>
          </cell>
          <cell r="V372">
            <v>2371.7663820897587</v>
          </cell>
          <cell r="W372">
            <v>2223.6905476858774</v>
          </cell>
          <cell r="X372">
            <v>2061.5730393299036</v>
          </cell>
          <cell r="Y372">
            <v>1887.9668886494903</v>
          </cell>
          <cell r="Z372">
            <v>1741.2952216408185</v>
          </cell>
          <cell r="AA372">
            <v>1584.1561249587685</v>
          </cell>
        </row>
        <row r="373">
          <cell r="B373" t="str">
            <v>SS600</v>
          </cell>
          <cell r="T373">
            <v>2.1579864738462211</v>
          </cell>
          <cell r="U373">
            <v>1.8290863497396397</v>
          </cell>
          <cell r="V373">
            <v>1.1559612983770284</v>
          </cell>
          <cell r="W373">
            <v>0.82761965186257536</v>
          </cell>
          <cell r="X373">
            <v>0.81792153757395814</v>
          </cell>
          <cell r="Y373">
            <v>0.80605193914640638</v>
          </cell>
          <cell r="Z373">
            <v>0.4519698210134484</v>
          </cell>
          <cell r="AA373">
            <v>0.25349608294968862</v>
          </cell>
        </row>
        <row r="374">
          <cell r="B374" t="str">
            <v>SS602</v>
          </cell>
          <cell r="T374">
            <v>0</v>
          </cell>
          <cell r="U374">
            <v>0</v>
          </cell>
          <cell r="V374">
            <v>0</v>
          </cell>
          <cell r="W374">
            <v>0</v>
          </cell>
          <cell r="X374">
            <v>0</v>
          </cell>
          <cell r="Y374">
            <v>0</v>
          </cell>
          <cell r="Z374">
            <v>0</v>
          </cell>
          <cell r="AA374">
            <v>0</v>
          </cell>
        </row>
        <row r="375">
          <cell r="B375" t="str">
            <v>SS608</v>
          </cell>
          <cell r="T375">
            <v>5.9418947760215284</v>
          </cell>
          <cell r="U375">
            <v>6.370887577214015</v>
          </cell>
          <cell r="V375">
            <v>3.9431910783615685</v>
          </cell>
          <cell r="W375">
            <v>2.8231588999416508</v>
          </cell>
          <cell r="X375">
            <v>2.7900768946932941</v>
          </cell>
          <cell r="Y375">
            <v>2.7495875680272803</v>
          </cell>
          <cell r="Z375">
            <v>1.5417500295305056</v>
          </cell>
          <cell r="AA375">
            <v>0.86472055257406399</v>
          </cell>
        </row>
        <row r="376">
          <cell r="B376" t="str">
            <v>SS610</v>
          </cell>
          <cell r="T376">
            <v>5.8522237769512699</v>
          </cell>
          <cell r="U376">
            <v>3.8688970921979733</v>
          </cell>
          <cell r="V376">
            <v>2.9443278834844757</v>
          </cell>
          <cell r="W376">
            <v>2.1080148801866838</v>
          </cell>
          <cell r="X376">
            <v>2.0833129906361552</v>
          </cell>
          <cell r="Y376">
            <v>2.053080153546305</v>
          </cell>
          <cell r="Z376">
            <v>1.1512040657172125</v>
          </cell>
          <cell r="AA376">
            <v>0.64567523707824215</v>
          </cell>
        </row>
        <row r="377">
          <cell r="B377" t="str">
            <v>SS611</v>
          </cell>
          <cell r="T377">
            <v>0.47092136683444519</v>
          </cell>
          <cell r="U377">
            <v>0.46475855746167277</v>
          </cell>
          <cell r="V377">
            <v>0.4275853603824511</v>
          </cell>
          <cell r="W377">
            <v>0.35810708407531944</v>
          </cell>
          <cell r="X377">
            <v>0.28770268512144709</v>
          </cell>
          <cell r="Y377">
            <v>0.21653059911698389</v>
          </cell>
          <cell r="Z377">
            <v>0.14811892558454554</v>
          </cell>
          <cell r="AA377">
            <v>7.8526889358549901E-2</v>
          </cell>
        </row>
        <row r="378">
          <cell r="B378" t="str">
            <v>SS612</v>
          </cell>
          <cell r="T378">
            <v>0</v>
          </cell>
          <cell r="U378">
            <v>0</v>
          </cell>
          <cell r="V378">
            <v>0</v>
          </cell>
          <cell r="W378">
            <v>0</v>
          </cell>
          <cell r="X378">
            <v>0</v>
          </cell>
          <cell r="Y378">
            <v>0</v>
          </cell>
          <cell r="Z378">
            <v>0</v>
          </cell>
          <cell r="AA378">
            <v>0</v>
          </cell>
        </row>
        <row r="379">
          <cell r="B379" t="str">
            <v>SS614</v>
          </cell>
          <cell r="T379">
            <v>9.6599080945466724</v>
          </cell>
          <cell r="U379">
            <v>7.6773346445691368</v>
          </cell>
          <cell r="V379">
            <v>4.96805983870627</v>
          </cell>
          <cell r="W379">
            <v>3.5569218103714269</v>
          </cell>
          <cell r="X379">
            <v>3.5152415117523392</v>
          </cell>
          <cell r="Y379">
            <v>3.4642286661386636</v>
          </cell>
          <cell r="Z379">
            <v>1.9424639209260182</v>
          </cell>
          <cell r="AA379">
            <v>1.0894687484259871</v>
          </cell>
        </row>
        <row r="380">
          <cell r="B380" t="str">
            <v>SS618</v>
          </cell>
          <cell r="T380">
            <v>235.67822852983221</v>
          </cell>
          <cell r="U380">
            <v>227.54620731322848</v>
          </cell>
          <cell r="V380">
            <v>143.25845034247308</v>
          </cell>
          <cell r="W380">
            <v>102.56702275869699</v>
          </cell>
          <cell r="X380">
            <v>101.36513405690211</v>
          </cell>
          <cell r="Y380">
            <v>99.894133012744376</v>
          </cell>
          <cell r="Z380">
            <v>56.012685070735955</v>
          </cell>
          <cell r="AA380">
            <v>31.41580610202638</v>
          </cell>
        </row>
        <row r="381">
          <cell r="B381" t="str">
            <v>SS619</v>
          </cell>
          <cell r="T381">
            <v>395.27042113694057</v>
          </cell>
          <cell r="U381">
            <v>344.22794180511443</v>
          </cell>
          <cell r="V381">
            <v>273.46504243866673</v>
          </cell>
          <cell r="W381">
            <v>229.02975175916163</v>
          </cell>
          <cell r="X381">
            <v>184.00215322171709</v>
          </cell>
          <cell r="Y381">
            <v>138.48357535869036</v>
          </cell>
          <cell r="Z381">
            <v>94.730437531157975</v>
          </cell>
          <cell r="AA381">
            <v>50.22239094389181</v>
          </cell>
        </row>
        <row r="382">
          <cell r="B382" t="str">
            <v>SS620</v>
          </cell>
          <cell r="T382">
            <v>147.76606690876341</v>
          </cell>
          <cell r="U382">
            <v>110.21077133801539</v>
          </cell>
          <cell r="V382">
            <v>95.941061953325843</v>
          </cell>
          <cell r="W382">
            <v>68.68976357999081</v>
          </cell>
          <cell r="X382">
            <v>67.884851352305503</v>
          </cell>
          <cell r="Y382">
            <v>66.899712940061335</v>
          </cell>
          <cell r="Z382">
            <v>37.512038387241674</v>
          </cell>
          <cell r="AA382">
            <v>21.039357834339057</v>
          </cell>
        </row>
        <row r="383">
          <cell r="B383" t="str">
            <v>SS621</v>
          </cell>
          <cell r="T383">
            <v>2762.2498683089825</v>
          </cell>
          <cell r="U383">
            <v>2110.0325766767173</v>
          </cell>
          <cell r="V383">
            <v>1889.6195263820987</v>
          </cell>
          <cell r="W383">
            <v>1582.5755540349226</v>
          </cell>
          <cell r="X383">
            <v>1271.4387861917996</v>
          </cell>
          <cell r="Y383">
            <v>956.90939414926686</v>
          </cell>
          <cell r="Z383">
            <v>654.57903834909007</v>
          </cell>
          <cell r="AA383">
            <v>347.03232904241486</v>
          </cell>
        </row>
        <row r="384">
          <cell r="B384" t="str">
            <v>SS625</v>
          </cell>
          <cell r="T384">
            <v>0.9251769777350678</v>
          </cell>
          <cell r="U384">
            <v>1.1751828729193541</v>
          </cell>
          <cell r="V384">
            <v>1.0070859999999999</v>
          </cell>
          <cell r="W384">
            <v>1.0070859999999999</v>
          </cell>
          <cell r="X384">
            <v>0.50354299999999996</v>
          </cell>
          <cell r="Y384">
            <v>0.50354299999999996</v>
          </cell>
          <cell r="Z384">
            <v>0.35248010000000018</v>
          </cell>
          <cell r="AA384">
            <v>0.20141720000000007</v>
          </cell>
        </row>
        <row r="385">
          <cell r="B385" t="str">
            <v>SS626</v>
          </cell>
          <cell r="T385">
            <v>1.9898069868217718</v>
          </cell>
          <cell r="U385">
            <v>1.888492339655635</v>
          </cell>
          <cell r="V385">
            <v>2.1637305913607534</v>
          </cell>
          <cell r="W385">
            <v>2.1738736445263482</v>
          </cell>
          <cell r="X385">
            <v>2.1890882242747418</v>
          </cell>
          <cell r="Y385">
            <v>2.2043028040231349</v>
          </cell>
          <cell r="Z385">
            <v>2.2133108012392464</v>
          </cell>
          <cell r="AA385">
            <v>2.2251685133923589</v>
          </cell>
        </row>
        <row r="386">
          <cell r="B386" t="str">
            <v>SS627</v>
          </cell>
          <cell r="T386">
            <v>12.424030479764268</v>
          </cell>
          <cell r="U386">
            <v>13.215609060481265</v>
          </cell>
          <cell r="V386">
            <v>12.711360225323828</v>
          </cell>
          <cell r="W386">
            <v>11.548229224313804</v>
          </cell>
          <cell r="X386">
            <v>10.343557830410566</v>
          </cell>
          <cell r="Y386">
            <v>9.1388864365073275</v>
          </cell>
          <cell r="Z386">
            <v>7.988217553365268</v>
          </cell>
          <cell r="AA386">
            <v>6.8126244344872795</v>
          </cell>
        </row>
        <row r="387">
          <cell r="B387" t="str">
            <v>SS628</v>
          </cell>
          <cell r="T387">
            <v>20.564835990558059</v>
          </cell>
          <cell r="U387">
            <v>21.074757951246418</v>
          </cell>
          <cell r="V387">
            <v>18.567092378481355</v>
          </cell>
          <cell r="W387">
            <v>18.654130481042458</v>
          </cell>
          <cell r="X387">
            <v>18.784687634884119</v>
          </cell>
          <cell r="Y387">
            <v>18.915244788725776</v>
          </cell>
          <cell r="Z387">
            <v>18.992542913143133</v>
          </cell>
          <cell r="AA387">
            <v>19.094294599708615</v>
          </cell>
        </row>
        <row r="388">
          <cell r="B388" t="str">
            <v>SS629</v>
          </cell>
          <cell r="T388">
            <v>16.391779715056575</v>
          </cell>
          <cell r="U388">
            <v>19.96974477858884</v>
          </cell>
          <cell r="V388">
            <v>18.868472502182065</v>
          </cell>
          <cell r="W388">
            <v>15.952039556041797</v>
          </cell>
          <cell r="X388">
            <v>13.439445483113797</v>
          </cell>
          <cell r="Y388">
            <v>9.8003566194329057</v>
          </cell>
          <cell r="Z388">
            <v>8.937458669853374</v>
          </cell>
          <cell r="AA388">
            <v>6.8915722777131272</v>
          </cell>
        </row>
        <row r="389">
          <cell r="B389" t="str">
            <v>SS630</v>
          </cell>
          <cell r="T389">
            <v>42.267401591905156</v>
          </cell>
          <cell r="U389">
            <v>34.069328836740382</v>
          </cell>
          <cell r="V389">
            <v>35.876125723559369</v>
          </cell>
          <cell r="W389">
            <v>34.031297233149509</v>
          </cell>
          <cell r="X389">
            <v>31.852015388957923</v>
          </cell>
          <cell r="Y389">
            <v>29.394493961164642</v>
          </cell>
          <cell r="Z389">
            <v>28.349842001666275</v>
          </cell>
          <cell r="AA389">
            <v>26.671125892429878</v>
          </cell>
        </row>
        <row r="390">
          <cell r="B390" t="str">
            <v>SS631</v>
          </cell>
          <cell r="T390">
            <v>3.329184481286096</v>
          </cell>
          <cell r="U390">
            <v>3.3449163131405255</v>
          </cell>
          <cell r="V390">
            <v>2.6999539651567948</v>
          </cell>
          <cell r="W390">
            <v>2.5741496585365855</v>
          </cell>
          <cell r="X390">
            <v>2.4580226062717769</v>
          </cell>
          <cell r="Y390">
            <v>2.3322182996515677</v>
          </cell>
          <cell r="Z390">
            <v>2.2170589728222989</v>
          </cell>
          <cell r="AA390">
            <v>2.0980287442508705</v>
          </cell>
        </row>
        <row r="391">
          <cell r="B391" t="str">
            <v>SS632</v>
          </cell>
          <cell r="T391">
            <v>4.6653782152399259</v>
          </cell>
          <cell r="U391">
            <v>4.100614593241386</v>
          </cell>
          <cell r="V391">
            <v>3.9937588362091838</v>
          </cell>
          <cell r="W391">
            <v>4.0124806254966199</v>
          </cell>
          <cell r="X391">
            <v>4.0405633094277746</v>
          </cell>
          <cell r="Y391">
            <v>4.0686459933589294</v>
          </cell>
          <cell r="Z391">
            <v>4.0852727252737235</v>
          </cell>
          <cell r="AA391">
            <v>4.1071593884645123</v>
          </cell>
        </row>
        <row r="392">
          <cell r="B392" t="str">
            <v>SS633</v>
          </cell>
          <cell r="T392">
            <v>219.64410153580141</v>
          </cell>
          <cell r="U392">
            <v>218.35777673171344</v>
          </cell>
          <cell r="V392">
            <v>210.55997553979284</v>
          </cell>
          <cell r="W392">
            <v>200.74893725299245</v>
          </cell>
          <cell r="X392">
            <v>191.69259421902285</v>
          </cell>
          <cell r="Y392">
            <v>181.88155593222245</v>
          </cell>
          <cell r="Z392">
            <v>172.90068242353595</v>
          </cell>
          <cell r="AA392">
            <v>163.61793081371712</v>
          </cell>
        </row>
        <row r="393">
          <cell r="B393" t="str">
            <v>SS634</v>
          </cell>
          <cell r="T393">
            <v>326.3977776506689</v>
          </cell>
          <cell r="U393">
            <v>296.04349051143481</v>
          </cell>
          <cell r="V393">
            <v>305.59324414872526</v>
          </cell>
          <cell r="W393">
            <v>307.02579242198226</v>
          </cell>
          <cell r="X393">
            <v>309.17461483186787</v>
          </cell>
          <cell r="Y393">
            <v>311.32343724175342</v>
          </cell>
          <cell r="Z393">
            <v>312.59567654157451</v>
          </cell>
          <cell r="AA393">
            <v>314.2703936895964</v>
          </cell>
        </row>
        <row r="394">
          <cell r="B394" t="str">
            <v>SS635</v>
          </cell>
          <cell r="T394">
            <v>1479.2564869546088</v>
          </cell>
          <cell r="U394">
            <v>1643.6768947697442</v>
          </cell>
          <cell r="V394">
            <v>1410.727263969113</v>
          </cell>
          <cell r="W394">
            <v>1303.1137839834978</v>
          </cell>
          <cell r="X394">
            <v>1195.1140956347422</v>
          </cell>
          <cell r="Y394">
            <v>1079.90581965756</v>
          </cell>
          <cell r="Z394">
            <v>981.81431912920084</v>
          </cell>
          <cell r="AA394">
            <v>876.62545882027257</v>
          </cell>
        </row>
        <row r="395">
          <cell r="B395" t="str">
            <v>SS636</v>
          </cell>
          <cell r="T395">
            <v>6383.5583306896297</v>
          </cell>
          <cell r="U395">
            <v>5921.7154975173935</v>
          </cell>
          <cell r="V395">
            <v>6161.4990152519104</v>
          </cell>
          <cell r="W395">
            <v>6174.9319596934765</v>
          </cell>
          <cell r="X395">
            <v>6199.5942284472103</v>
          </cell>
          <cell r="Y395">
            <v>6222.1208890251619</v>
          </cell>
          <cell r="Z395">
            <v>6238.6077665288958</v>
          </cell>
          <cell r="AA395">
            <v>6257.9801909892867</v>
          </cell>
        </row>
        <row r="396">
          <cell r="B396" t="str">
            <v>SS637</v>
          </cell>
          <cell r="T396">
            <v>366.48950367673348</v>
          </cell>
          <cell r="U396">
            <v>271.25387019825956</v>
          </cell>
          <cell r="V396">
            <v>278.95960729789022</v>
          </cell>
          <cell r="W396">
            <v>272.33346103518261</v>
          </cell>
          <cell r="X396">
            <v>265.25572819034437</v>
          </cell>
          <cell r="Y396">
            <v>254.36496580334094</v>
          </cell>
          <cell r="Z396">
            <v>250.96458027310942</v>
          </cell>
          <cell r="AA396">
            <v>244.60419155203149</v>
          </cell>
        </row>
        <row r="397">
          <cell r="B397" t="str">
            <v>SS638</v>
          </cell>
          <cell r="T397">
            <v>361.01471838980473</v>
          </cell>
          <cell r="U397">
            <v>151.04060802414017</v>
          </cell>
          <cell r="V397">
            <v>178.91554768757283</v>
          </cell>
          <cell r="W397">
            <v>189.66327451883296</v>
          </cell>
          <cell r="X397">
            <v>200.52804689060596</v>
          </cell>
          <cell r="Y397">
            <v>211.43855288449529</v>
          </cell>
          <cell r="Z397">
            <v>222.24358523569484</v>
          </cell>
          <cell r="AA397">
            <v>233.08635540679037</v>
          </cell>
        </row>
        <row r="398">
          <cell r="B398" t="str">
            <v>SS641</v>
          </cell>
          <cell r="T398">
            <v>0</v>
          </cell>
          <cell r="U398">
            <v>0</v>
          </cell>
          <cell r="V398">
            <v>0</v>
          </cell>
          <cell r="W398">
            <v>0</v>
          </cell>
          <cell r="X398">
            <v>0</v>
          </cell>
          <cell r="Y398">
            <v>0</v>
          </cell>
          <cell r="Z398">
            <v>0</v>
          </cell>
          <cell r="AA398">
            <v>0</v>
          </cell>
        </row>
        <row r="399">
          <cell r="B399" t="str">
            <v>SS643</v>
          </cell>
          <cell r="T399">
            <v>2.8914979525417812</v>
          </cell>
          <cell r="U399">
            <v>2.7013658013767783</v>
          </cell>
          <cell r="V399">
            <v>2.3226135035584292</v>
          </cell>
          <cell r="W399">
            <v>1.9452124096328323</v>
          </cell>
          <cell r="X399">
            <v>1.5627806828451858</v>
          </cell>
          <cell r="Y399">
            <v>1.1761789341732205</v>
          </cell>
          <cell r="Z399">
            <v>0.80457155125124524</v>
          </cell>
          <cell r="AA399">
            <v>0.42655252147424116</v>
          </cell>
        </row>
        <row r="400">
          <cell r="B400" t="str">
            <v>SS644</v>
          </cell>
          <cell r="T400">
            <v>105.8995939326003</v>
          </cell>
          <cell r="U400">
            <v>90.318035295126592</v>
          </cell>
          <cell r="V400">
            <v>68.109648893701305</v>
          </cell>
          <cell r="W400">
            <v>48.763642852947861</v>
          </cell>
          <cell r="X400">
            <v>48.192226526072474</v>
          </cell>
          <cell r="Y400">
            <v>47.492865585057565</v>
          </cell>
          <cell r="Z400">
            <v>26.630221844792828</v>
          </cell>
          <cell r="AA400">
            <v>14.936078941286993</v>
          </cell>
        </row>
        <row r="401">
          <cell r="B401" t="str">
            <v>SS645</v>
          </cell>
          <cell r="T401">
            <v>2350.2673288751716</v>
          </cell>
          <cell r="U401">
            <v>1758.2100657726805</v>
          </cell>
          <cell r="V401">
            <v>1607.5284455987373</v>
          </cell>
          <cell r="W401">
            <v>1704.0951041707779</v>
          </cell>
          <cell r="X401">
            <v>1801.7133987701884</v>
          </cell>
          <cell r="Y401">
            <v>1899.7426028708828</v>
          </cell>
          <cell r="Z401">
            <v>1996.8241426513093</v>
          </cell>
          <cell r="AA401">
            <v>2094.2447508902446</v>
          </cell>
        </row>
        <row r="402">
          <cell r="B402" t="str">
            <v>SS646</v>
          </cell>
          <cell r="T402">
            <v>2909.0002848367412</v>
          </cell>
          <cell r="U402">
            <v>2312.3422510267028</v>
          </cell>
          <cell r="V402">
            <v>2050.2079404147262</v>
          </cell>
          <cell r="W402">
            <v>2001.5092136931703</v>
          </cell>
          <cell r="X402">
            <v>1949.4915606028935</v>
          </cell>
          <cell r="Y402">
            <v>1869.4501247144319</v>
          </cell>
          <cell r="Z402">
            <v>1844.459060660103</v>
          </cell>
          <cell r="AA402">
            <v>1797.7135135667806</v>
          </cell>
        </row>
        <row r="403">
          <cell r="B403" t="str">
            <v>SS649</v>
          </cell>
          <cell r="T403">
            <v>0</v>
          </cell>
          <cell r="U403">
            <v>0</v>
          </cell>
          <cell r="V403">
            <v>0</v>
          </cell>
          <cell r="W403">
            <v>0</v>
          </cell>
          <cell r="X403">
            <v>0</v>
          </cell>
          <cell r="Y403">
            <v>0</v>
          </cell>
          <cell r="Z403">
            <v>0</v>
          </cell>
          <cell r="AA403">
            <v>0</v>
          </cell>
        </row>
        <row r="404">
          <cell r="B404" t="str">
            <v>SS653</v>
          </cell>
          <cell r="T404">
            <v>0</v>
          </cell>
          <cell r="U404">
            <v>0</v>
          </cell>
          <cell r="V404">
            <v>0</v>
          </cell>
          <cell r="W404">
            <v>0</v>
          </cell>
          <cell r="X404">
            <v>0</v>
          </cell>
          <cell r="Y404">
            <v>0</v>
          </cell>
          <cell r="Z404">
            <v>0</v>
          </cell>
          <cell r="AA404">
            <v>0</v>
          </cell>
        </row>
        <row r="405">
          <cell r="B405" t="str">
            <v>SS654</v>
          </cell>
          <cell r="T405">
            <v>1.0275774528628183</v>
          </cell>
          <cell r="U405">
            <v>0.64548116020576729</v>
          </cell>
          <cell r="V405">
            <v>0.62283737024221475</v>
          </cell>
          <cell r="W405">
            <v>0.56055363321799312</v>
          </cell>
          <cell r="X405">
            <v>0.5051903114186852</v>
          </cell>
          <cell r="Y405">
            <v>0.45328719723183397</v>
          </cell>
          <cell r="Z405">
            <v>0.39930795847750866</v>
          </cell>
          <cell r="AA405">
            <v>0.34532871972318335</v>
          </cell>
        </row>
        <row r="406">
          <cell r="B406" t="str">
            <v>SS655</v>
          </cell>
          <cell r="T406">
            <v>5.0178844776214238</v>
          </cell>
          <cell r="U406">
            <v>1.0021985058271241</v>
          </cell>
          <cell r="V406">
            <v>0.41203761105308973</v>
          </cell>
          <cell r="W406">
            <v>0</v>
          </cell>
          <cell r="X406">
            <v>0</v>
          </cell>
          <cell r="Y406">
            <v>0</v>
          </cell>
          <cell r="Z406">
            <v>0</v>
          </cell>
          <cell r="AA406">
            <v>0</v>
          </cell>
        </row>
        <row r="407">
          <cell r="B407" t="str">
            <v>SS656</v>
          </cell>
          <cell r="T407">
            <v>104.77160841747013</v>
          </cell>
          <cell r="U407">
            <v>79.869653455634989</v>
          </cell>
          <cell r="V407">
            <v>72.243302523634924</v>
          </cell>
          <cell r="W407">
            <v>65.018972271271409</v>
          </cell>
          <cell r="X407">
            <v>58.597345380281638</v>
          </cell>
          <cell r="Y407">
            <v>52.577070169978732</v>
          </cell>
          <cell r="Z407">
            <v>46.315983951263703</v>
          </cell>
          <cell r="AA407">
            <v>40.054897732548667</v>
          </cell>
        </row>
        <row r="408">
          <cell r="B408" t="str">
            <v>SS659</v>
          </cell>
          <cell r="T408">
            <v>0.80355625086656279</v>
          </cell>
          <cell r="U408">
            <v>0.22932038855215695</v>
          </cell>
          <cell r="V408">
            <v>0.13636363636363638</v>
          </cell>
          <cell r="W408">
            <v>9.0909090909090912E-2</v>
          </cell>
          <cell r="X408">
            <v>9.0909090909090912E-2</v>
          </cell>
          <cell r="Y408">
            <v>4.5454545454545456E-2</v>
          </cell>
          <cell r="Z408">
            <v>0</v>
          </cell>
          <cell r="AA408">
            <v>0</v>
          </cell>
        </row>
        <row r="409">
          <cell r="B409" t="str">
            <v>SS660</v>
          </cell>
          <cell r="T409">
            <v>0.79330617612882137</v>
          </cell>
          <cell r="U409">
            <v>0.69437256956126903</v>
          </cell>
          <cell r="V409">
            <v>0.85348642285868193</v>
          </cell>
          <cell r="W409">
            <v>0.85348642285868159</v>
          </cell>
          <cell r="X409">
            <v>0.85348642285868159</v>
          </cell>
          <cell r="Y409">
            <v>0.85348642285868159</v>
          </cell>
          <cell r="Z409">
            <v>0.85348642285868159</v>
          </cell>
          <cell r="AA409">
            <v>0.85348642285868148</v>
          </cell>
        </row>
        <row r="410">
          <cell r="B410" t="str">
            <v>SS661</v>
          </cell>
          <cell r="T410">
            <v>0.97980083174465504</v>
          </cell>
          <cell r="U410">
            <v>0.58071938759213093</v>
          </cell>
          <cell r="V410">
            <v>0.65818211561520523</v>
          </cell>
          <cell r="W410">
            <v>0.57920026174138062</v>
          </cell>
          <cell r="X410">
            <v>0.46072748093064364</v>
          </cell>
          <cell r="Y410">
            <v>0.35541834243221082</v>
          </cell>
          <cell r="Z410">
            <v>0.29618195202684239</v>
          </cell>
          <cell r="AA410">
            <v>0.21325100545932651</v>
          </cell>
        </row>
        <row r="411">
          <cell r="B411" t="str">
            <v>SS662</v>
          </cell>
          <cell r="T411">
            <v>5.9869627989985652</v>
          </cell>
          <cell r="U411">
            <v>5.5079803263407303</v>
          </cell>
          <cell r="V411">
            <v>5.3137325731440574</v>
          </cell>
          <cell r="W411">
            <v>5.3137325731440557</v>
          </cell>
          <cell r="X411">
            <v>5.3137325731440557</v>
          </cell>
          <cell r="Y411">
            <v>5.3137325731440557</v>
          </cell>
          <cell r="Z411">
            <v>5.3137325731440548</v>
          </cell>
          <cell r="AA411">
            <v>5.3137325731440548</v>
          </cell>
        </row>
        <row r="412">
          <cell r="B412" t="str">
            <v>SS665</v>
          </cell>
          <cell r="T412">
            <v>15.558596432958703</v>
          </cell>
          <cell r="U412">
            <v>6.9442085073904494</v>
          </cell>
          <cell r="V412">
            <v>3.8606290649172696</v>
          </cell>
          <cell r="W412">
            <v>1.9303145324586348</v>
          </cell>
          <cell r="X412">
            <v>1.9303145324586348</v>
          </cell>
          <cell r="Y412">
            <v>1.2868763549724231</v>
          </cell>
          <cell r="Z412">
            <v>0</v>
          </cell>
          <cell r="AA412">
            <v>0</v>
          </cell>
        </row>
        <row r="413">
          <cell r="B413" t="str">
            <v>SS666</v>
          </cell>
          <cell r="T413">
            <v>42.950486111548813</v>
          </cell>
          <cell r="U413">
            <v>33.338544584839177</v>
          </cell>
          <cell r="V413">
            <v>33.285671824817328</v>
          </cell>
          <cell r="W413">
            <v>33.285671824817314</v>
          </cell>
          <cell r="X413">
            <v>33.285671824817314</v>
          </cell>
          <cell r="Y413">
            <v>33.285671824817314</v>
          </cell>
          <cell r="Z413">
            <v>33.285671824817307</v>
          </cell>
          <cell r="AA413">
            <v>33.285671824817307</v>
          </cell>
        </row>
        <row r="414">
          <cell r="B414" t="str">
            <v>SS667</v>
          </cell>
          <cell r="T414">
            <v>54.156971354810693</v>
          </cell>
          <cell r="U414">
            <v>48.778107596347461</v>
          </cell>
          <cell r="V414">
            <v>46.685370904086625</v>
          </cell>
          <cell r="W414">
            <v>44.05520916301132</v>
          </cell>
          <cell r="X414">
            <v>36.822264375054239</v>
          </cell>
          <cell r="Y414">
            <v>29.589319587097158</v>
          </cell>
          <cell r="Z414">
            <v>28.339992760086385</v>
          </cell>
          <cell r="AA414">
            <v>24.328996104946548</v>
          </cell>
        </row>
        <row r="415">
          <cell r="B415" t="str">
            <v>SS668</v>
          </cell>
          <cell r="T415">
            <v>60.335576814976243</v>
          </cell>
          <cell r="U415">
            <v>60.427104820763319</v>
          </cell>
          <cell r="V415">
            <v>54.544874486658728</v>
          </cell>
          <cell r="W415">
            <v>54.544874486658706</v>
          </cell>
          <cell r="X415">
            <v>54.544874486658706</v>
          </cell>
          <cell r="Y415">
            <v>54.544874486658706</v>
          </cell>
          <cell r="Z415">
            <v>54.544874486658699</v>
          </cell>
          <cell r="AA415">
            <v>54.544874486658692</v>
          </cell>
        </row>
        <row r="416">
          <cell r="B416" t="str">
            <v>SS669</v>
          </cell>
          <cell r="T416">
            <v>19.811171013116965</v>
          </cell>
          <cell r="U416">
            <v>14.432637622513756</v>
          </cell>
          <cell r="V416">
            <v>19.708016136287387</v>
          </cell>
          <cell r="W416">
            <v>21.947563424501862</v>
          </cell>
          <cell r="X416">
            <v>33.145299865574238</v>
          </cell>
          <cell r="Y416">
            <v>51.06167817129004</v>
          </cell>
          <cell r="Z416">
            <v>52.853316001861614</v>
          </cell>
          <cell r="AA416">
            <v>60.915686239433725</v>
          </cell>
        </row>
        <row r="417">
          <cell r="B417" t="str">
            <v>SS670</v>
          </cell>
          <cell r="T417">
            <v>15.602140390407371</v>
          </cell>
          <cell r="U417">
            <v>4.6119361629560718</v>
          </cell>
          <cell r="V417">
            <v>5.0399149040410256</v>
          </cell>
          <cell r="W417">
            <v>5.0399149040410238</v>
          </cell>
          <cell r="X417">
            <v>5.0399149040410238</v>
          </cell>
          <cell r="Y417">
            <v>5.0399149040410238</v>
          </cell>
          <cell r="Z417">
            <v>5.0399149040410229</v>
          </cell>
          <cell r="AA417">
            <v>5.0399149040410229</v>
          </cell>
        </row>
        <row r="418">
          <cell r="B418" t="str">
            <v>SS701</v>
          </cell>
          <cell r="T418">
            <v>3.334259409391793E-3</v>
          </cell>
          <cell r="U418">
            <v>3.6353000763695116E-3</v>
          </cell>
          <cell r="V418">
            <v>2.7666978139293218E-3</v>
          </cell>
          <cell r="W418">
            <v>2.3171375319716238E-3</v>
          </cell>
          <cell r="X418">
            <v>1.8615847588307009E-3</v>
          </cell>
          <cell r="Y418">
            <v>1.401064654528693E-3</v>
          </cell>
          <cell r="Z418">
            <v>9.5840584263637545E-4</v>
          </cell>
          <cell r="AA418">
            <v>5.0810947533059137E-4</v>
          </cell>
        </row>
        <row r="419">
          <cell r="B419" t="str">
            <v>SS703</v>
          </cell>
          <cell r="T419">
            <v>0</v>
          </cell>
          <cell r="U419">
            <v>0</v>
          </cell>
          <cell r="V419">
            <v>0</v>
          </cell>
          <cell r="W419">
            <v>0</v>
          </cell>
          <cell r="X419">
            <v>0</v>
          </cell>
          <cell r="Y419">
            <v>0</v>
          </cell>
          <cell r="Z419">
            <v>0</v>
          </cell>
          <cell r="AA419">
            <v>0</v>
          </cell>
        </row>
        <row r="420">
          <cell r="B420" t="str">
            <v>SS705</v>
          </cell>
          <cell r="T420">
            <v>0</v>
          </cell>
          <cell r="U420">
            <v>0</v>
          </cell>
          <cell r="V420">
            <v>0</v>
          </cell>
          <cell r="W420">
            <v>0</v>
          </cell>
          <cell r="X420">
            <v>0</v>
          </cell>
          <cell r="Y420">
            <v>0</v>
          </cell>
          <cell r="Z420">
            <v>0</v>
          </cell>
          <cell r="AA420">
            <v>0</v>
          </cell>
        </row>
        <row r="421">
          <cell r="B421" t="str">
            <v>SS708</v>
          </cell>
          <cell r="T421">
            <v>1.0829912205210541</v>
          </cell>
          <cell r="U421">
            <v>0.71976528937578987</v>
          </cell>
          <cell r="V421">
            <v>0.56046238250651881</v>
          </cell>
          <cell r="W421">
            <v>0.40126748407871471</v>
          </cell>
          <cell r="X421">
            <v>0.39656539911475419</v>
          </cell>
          <cell r="Y421">
            <v>0.39081048030956461</v>
          </cell>
          <cell r="Z421">
            <v>0.21913543564295168</v>
          </cell>
          <cell r="AA421">
            <v>0.12290638000210397</v>
          </cell>
        </row>
        <row r="422">
          <cell r="B422" t="str">
            <v>SS710</v>
          </cell>
          <cell r="T422">
            <v>1.4250945679936011E-2</v>
          </cell>
          <cell r="U422">
            <v>1.1843396957460431E-2</v>
          </cell>
          <cell r="V422">
            <v>8.3353811042128651E-3</v>
          </cell>
          <cell r="W422">
            <v>5.967782154381881E-3</v>
          </cell>
          <cell r="X422">
            <v>5.8978511984741589E-3</v>
          </cell>
          <cell r="Y422">
            <v>5.8122621509978135E-3</v>
          </cell>
          <cell r="Z422">
            <v>3.2590543567845368E-3</v>
          </cell>
          <cell r="AA422">
            <v>1.8279041545572871E-3</v>
          </cell>
        </row>
        <row r="423">
          <cell r="B423" t="str">
            <v>SS711</v>
          </cell>
          <cell r="T423">
            <v>1.7428866769224269</v>
          </cell>
          <cell r="U423">
            <v>1.7159744603037264</v>
          </cell>
          <cell r="V423">
            <v>1.2762638197513192</v>
          </cell>
          <cell r="W423">
            <v>1.0688839173379983</v>
          </cell>
          <cell r="X423">
            <v>0.85873970880898065</v>
          </cell>
          <cell r="Y423">
            <v>0.64630409533877364</v>
          </cell>
          <cell r="Z423">
            <v>0.44210780643871606</v>
          </cell>
          <cell r="AA423">
            <v>0.23438835154760662</v>
          </cell>
        </row>
        <row r="424">
          <cell r="B424" t="str">
            <v>SS712</v>
          </cell>
          <cell r="T424">
            <v>0</v>
          </cell>
          <cell r="U424">
            <v>0</v>
          </cell>
          <cell r="V424">
            <v>0</v>
          </cell>
          <cell r="W424">
            <v>0</v>
          </cell>
          <cell r="X424">
            <v>0</v>
          </cell>
          <cell r="Y424">
            <v>0</v>
          </cell>
          <cell r="Z424">
            <v>0</v>
          </cell>
          <cell r="AA424">
            <v>0</v>
          </cell>
        </row>
        <row r="425">
          <cell r="B425" t="str">
            <v>SS714</v>
          </cell>
          <cell r="T425">
            <v>0.12984959534952445</v>
          </cell>
          <cell r="U425">
            <v>0.12100237708073716</v>
          </cell>
          <cell r="V425">
            <v>7.4912728134320164E-2</v>
          </cell>
          <cell r="W425">
            <v>5.3634361345530207E-2</v>
          </cell>
          <cell r="X425">
            <v>5.300586954382476E-2</v>
          </cell>
          <cell r="Y425">
            <v>5.2236653479830954E-2</v>
          </cell>
          <cell r="Z425">
            <v>2.9290160815967539E-2</v>
          </cell>
          <cell r="AA425">
            <v>1.642795755514237E-2</v>
          </cell>
        </row>
        <row r="426">
          <cell r="B426" t="str">
            <v>SS716</v>
          </cell>
          <cell r="T426">
            <v>0</v>
          </cell>
          <cell r="U426">
            <v>0</v>
          </cell>
          <cell r="V426">
            <v>0</v>
          </cell>
          <cell r="W426">
            <v>0</v>
          </cell>
          <cell r="X426">
            <v>0</v>
          </cell>
          <cell r="Y426">
            <v>0</v>
          </cell>
          <cell r="Z426">
            <v>0</v>
          </cell>
          <cell r="AA426">
            <v>0</v>
          </cell>
        </row>
        <row r="427">
          <cell r="B427" t="str">
            <v>SS718</v>
          </cell>
          <cell r="T427">
            <v>124.33592640895178</v>
          </cell>
          <cell r="U427">
            <v>116.05071819656092</v>
          </cell>
          <cell r="V427">
            <v>75.817194000038199</v>
          </cell>
          <cell r="W427">
            <v>54.281920849432375</v>
          </cell>
          <cell r="X427">
            <v>53.645840892874169</v>
          </cell>
          <cell r="Y427">
            <v>52.867337626417296</v>
          </cell>
          <cell r="Z427">
            <v>29.643798326163832</v>
          </cell>
          <cell r="AA427">
            <v>16.626302045086021</v>
          </cell>
        </row>
        <row r="428">
          <cell r="B428" t="str">
            <v>SS719</v>
          </cell>
          <cell r="T428">
            <v>190.86712385421731</v>
          </cell>
          <cell r="U428">
            <v>189.57611948491999</v>
          </cell>
          <cell r="V428">
            <v>149.00541152137569</v>
          </cell>
          <cell r="W428">
            <v>124.79354621410667</v>
          </cell>
          <cell r="X428">
            <v>100.25894467944798</v>
          </cell>
          <cell r="Y428">
            <v>75.456818726295197</v>
          </cell>
          <cell r="Z428">
            <v>51.616644314221531</v>
          </cell>
          <cell r="AA428">
            <v>27.365135826676635</v>
          </cell>
        </row>
        <row r="429">
          <cell r="B429" t="str">
            <v>SS720</v>
          </cell>
          <cell r="T429">
            <v>139.79884098272134</v>
          </cell>
          <cell r="U429">
            <v>116.33644808535976</v>
          </cell>
          <cell r="V429">
            <v>87.216087178909234</v>
          </cell>
          <cell r="W429">
            <v>62.443048750133897</v>
          </cell>
          <cell r="X429">
            <v>61.711336034098665</v>
          </cell>
          <cell r="Y429">
            <v>60.815787080436074</v>
          </cell>
          <cell r="Z429">
            <v>34.100656628460882</v>
          </cell>
          <cell r="AA429">
            <v>19.126017887530466</v>
          </cell>
        </row>
        <row r="430">
          <cell r="B430" t="str">
            <v>SS721</v>
          </cell>
          <cell r="T430">
            <v>2154.1513007703916</v>
          </cell>
          <cell r="U430">
            <v>2004.5156719411964</v>
          </cell>
          <cell r="V430">
            <v>1961.8264346928593</v>
          </cell>
          <cell r="W430">
            <v>1643.0495734497408</v>
          </cell>
          <cell r="X430">
            <v>1320.0235211479794</v>
          </cell>
          <cell r="Y430">
            <v>993.47520431388398</v>
          </cell>
          <cell r="Z430">
            <v>679.59207824644659</v>
          </cell>
          <cell r="AA430">
            <v>360.29326925507894</v>
          </cell>
        </row>
        <row r="431">
          <cell r="B431" t="str">
            <v>SS726</v>
          </cell>
          <cell r="T431">
            <v>0.94031549657642022</v>
          </cell>
          <cell r="U431">
            <v>0.8998181635354584</v>
          </cell>
          <cell r="V431">
            <v>0.89080556312289494</v>
          </cell>
          <cell r="W431">
            <v>0.89498144722928041</v>
          </cell>
          <cell r="X431">
            <v>0.90124527338885896</v>
          </cell>
          <cell r="Y431">
            <v>0.90750909954843728</v>
          </cell>
          <cell r="Z431">
            <v>0.9112176823381557</v>
          </cell>
          <cell r="AA431">
            <v>0.91609948971014454</v>
          </cell>
        </row>
        <row r="432">
          <cell r="B432" t="str">
            <v>SS727</v>
          </cell>
          <cell r="T432">
            <v>0.97878198224446</v>
          </cell>
          <cell r="U432">
            <v>0.92074608180093231</v>
          </cell>
          <cell r="V432">
            <v>0.84323026791520028</v>
          </cell>
          <cell r="W432">
            <v>0.76607194274648915</v>
          </cell>
          <cell r="X432">
            <v>0.68615796310746691</v>
          </cell>
          <cell r="Y432">
            <v>0.60624398346844466</v>
          </cell>
          <cell r="Z432">
            <v>0.52991235464082687</v>
          </cell>
          <cell r="AA432">
            <v>0.4519273331310224</v>
          </cell>
        </row>
        <row r="433">
          <cell r="B433" t="str">
            <v>SS728</v>
          </cell>
          <cell r="T433">
            <v>1.5322100921113391</v>
          </cell>
          <cell r="U433">
            <v>1.8046722551011902</v>
          </cell>
          <cell r="V433">
            <v>1.8465873346022994</v>
          </cell>
          <cell r="W433">
            <v>1.8552436957891172</v>
          </cell>
          <cell r="X433">
            <v>1.8682282375693446</v>
          </cell>
          <cell r="Y433">
            <v>1.8812127793495719</v>
          </cell>
          <cell r="Z433">
            <v>1.8889004524988171</v>
          </cell>
          <cell r="AA433">
            <v>1.8990201509338829</v>
          </cell>
        </row>
        <row r="434">
          <cell r="B434" t="str">
            <v>SS729</v>
          </cell>
          <cell r="T434">
            <v>2.9343555788683968</v>
          </cell>
          <cell r="U434">
            <v>2.6138955669041533</v>
          </cell>
          <cell r="V434">
            <v>3.314538103360396</v>
          </cell>
          <cell r="W434">
            <v>2.8022216916975218</v>
          </cell>
          <cell r="X434">
            <v>2.360845804378914</v>
          </cell>
          <cell r="Y434">
            <v>1.7215837391115811</v>
          </cell>
          <cell r="Z434">
            <v>1.5700024103706265</v>
          </cell>
          <cell r="AA434">
            <v>1.2106109227390145</v>
          </cell>
        </row>
        <row r="435">
          <cell r="B435" t="str">
            <v>SS730</v>
          </cell>
          <cell r="T435">
            <v>3.9717494022206998</v>
          </cell>
          <cell r="U435">
            <v>4.970953603345456</v>
          </cell>
          <cell r="V435">
            <v>4.6620062705454481</v>
          </cell>
          <cell r="W435">
            <v>4.4222757584872916</v>
          </cell>
          <cell r="X435">
            <v>4.1390839305515561</v>
          </cell>
          <cell r="Y435">
            <v>3.8197356153334381</v>
          </cell>
          <cell r="Z435">
            <v>3.6839858963351917</v>
          </cell>
          <cell r="AA435">
            <v>3.4658412424773646</v>
          </cell>
        </row>
        <row r="436">
          <cell r="B436" t="str">
            <v>SS731</v>
          </cell>
          <cell r="T436">
            <v>0</v>
          </cell>
          <cell r="U436">
            <v>0</v>
          </cell>
          <cell r="V436">
            <v>0</v>
          </cell>
          <cell r="W436">
            <v>0</v>
          </cell>
          <cell r="X436">
            <v>0</v>
          </cell>
          <cell r="Y436">
            <v>0</v>
          </cell>
          <cell r="Z436">
            <v>0</v>
          </cell>
          <cell r="AA436">
            <v>0</v>
          </cell>
        </row>
        <row r="437">
          <cell r="B437" t="str">
            <v>SS732</v>
          </cell>
          <cell r="T437">
            <v>11.887597166852515</v>
          </cell>
          <cell r="U437">
            <v>11.578442887202304</v>
          </cell>
          <cell r="V437">
            <v>12.474316513702217</v>
          </cell>
          <cell r="W437">
            <v>12.532793135564539</v>
          </cell>
          <cell r="X437">
            <v>12.620508068358028</v>
          </cell>
          <cell r="Y437">
            <v>12.708223001151515</v>
          </cell>
          <cell r="Z437">
            <v>12.76015581056734</v>
          </cell>
          <cell r="AA437">
            <v>12.828517766125438</v>
          </cell>
        </row>
        <row r="438">
          <cell r="B438" t="str">
            <v>SS733</v>
          </cell>
          <cell r="T438">
            <v>39.147247510493081</v>
          </cell>
          <cell r="U438">
            <v>48.034455621162877</v>
          </cell>
          <cell r="V438">
            <v>46.637695166524708</v>
          </cell>
          <cell r="W438">
            <v>44.464612596041476</v>
          </cell>
          <cell r="X438">
            <v>42.458690223287725</v>
          </cell>
          <cell r="Y438">
            <v>40.285607652804494</v>
          </cell>
          <cell r="Z438">
            <v>38.296401299823685</v>
          </cell>
          <cell r="AA438">
            <v>36.240330867751091</v>
          </cell>
        </row>
        <row r="439">
          <cell r="B439" t="str">
            <v>SS734</v>
          </cell>
          <cell r="T439">
            <v>225.00152788973691</v>
          </cell>
          <cell r="U439">
            <v>209.94516453100533</v>
          </cell>
          <cell r="V439">
            <v>192.65556122466063</v>
          </cell>
          <cell r="W439">
            <v>193.55868456540904</v>
          </cell>
          <cell r="X439">
            <v>194.91336957653175</v>
          </cell>
          <cell r="Y439">
            <v>196.26805458765443</v>
          </cell>
          <cell r="Z439">
            <v>197.07011412598575</v>
          </cell>
          <cell r="AA439">
            <v>198.12590831719405</v>
          </cell>
        </row>
        <row r="440">
          <cell r="B440" t="str">
            <v>SS735</v>
          </cell>
          <cell r="T440">
            <v>386.0296545646778</v>
          </cell>
          <cell r="U440">
            <v>352.19976944287362</v>
          </cell>
          <cell r="V440">
            <v>336.86286856395134</v>
          </cell>
          <cell r="W440">
            <v>311.16620380813549</v>
          </cell>
          <cell r="X440">
            <v>285.37731764255903</v>
          </cell>
          <cell r="Y440">
            <v>257.86711682685359</v>
          </cell>
          <cell r="Z440">
            <v>234.44417385717071</v>
          </cell>
          <cell r="AA440">
            <v>209.32647596499038</v>
          </cell>
        </row>
        <row r="441">
          <cell r="B441" t="str">
            <v>SS736</v>
          </cell>
          <cell r="T441">
            <v>1618.9687771265467</v>
          </cell>
          <cell r="U441">
            <v>1507.5156892153032</v>
          </cell>
          <cell r="V441">
            <v>1397.4370570784622</v>
          </cell>
          <cell r="W441">
            <v>1400.4836686744156</v>
          </cell>
          <cell r="X441">
            <v>1406.0771075734212</v>
          </cell>
          <cell r="Y441">
            <v>1411.1861873908385</v>
          </cell>
          <cell r="Z441">
            <v>1414.9254355059809</v>
          </cell>
          <cell r="AA441">
            <v>1419.3191299234259</v>
          </cell>
        </row>
        <row r="442">
          <cell r="B442" t="str">
            <v>SS737</v>
          </cell>
          <cell r="T442">
            <v>283.48425146834694</v>
          </cell>
          <cell r="U442">
            <v>304.83617522515033</v>
          </cell>
          <cell r="V442">
            <v>266.1649429863545</v>
          </cell>
          <cell r="W442">
            <v>259.84270924321089</v>
          </cell>
          <cell r="X442">
            <v>253.0896012310271</v>
          </cell>
          <cell r="Y442">
            <v>242.69835076328735</v>
          </cell>
          <cell r="Z442">
            <v>239.45392613295286</v>
          </cell>
          <cell r="AA442">
            <v>233.38526078847894</v>
          </cell>
        </row>
        <row r="443">
          <cell r="B443" t="str">
            <v>SS738</v>
          </cell>
          <cell r="T443">
            <v>224.23457529123152</v>
          </cell>
          <cell r="U443">
            <v>128.40176704355636</v>
          </cell>
          <cell r="V443">
            <v>137.84771693737909</v>
          </cell>
          <cell r="W443">
            <v>146.12843722750696</v>
          </cell>
          <cell r="X443">
            <v>154.49933671528382</v>
          </cell>
          <cell r="Y443">
            <v>162.90547224306667</v>
          </cell>
          <cell r="Z443">
            <v>171.2303442863186</v>
          </cell>
          <cell r="AA443">
            <v>179.58429190395233</v>
          </cell>
        </row>
        <row r="444">
          <cell r="B444" t="str">
            <v>SS741</v>
          </cell>
          <cell r="T444">
            <v>0</v>
          </cell>
          <cell r="U444">
            <v>0</v>
          </cell>
          <cell r="V444">
            <v>0</v>
          </cell>
          <cell r="W444">
            <v>0</v>
          </cell>
          <cell r="X444">
            <v>0</v>
          </cell>
          <cell r="Y444">
            <v>0</v>
          </cell>
          <cell r="Z444">
            <v>0</v>
          </cell>
          <cell r="AA444">
            <v>0</v>
          </cell>
        </row>
        <row r="445">
          <cell r="B445" t="str">
            <v>SS743</v>
          </cell>
          <cell r="T445">
            <v>7.4415068844049275</v>
          </cell>
          <cell r="U445">
            <v>9.4826758629608605</v>
          </cell>
          <cell r="V445">
            <v>6.9325789233323478</v>
          </cell>
          <cell r="W445">
            <v>5.8061052912008337</v>
          </cell>
          <cell r="X445">
            <v>4.6646161348346435</v>
          </cell>
          <cell r="Y445">
            <v>3.5106802214937036</v>
          </cell>
          <cell r="Z445">
            <v>2.4014997630779398</v>
          </cell>
          <cell r="AA445">
            <v>1.2731817048062721</v>
          </cell>
        </row>
        <row r="446">
          <cell r="B446" t="str">
            <v>SS744</v>
          </cell>
          <cell r="T446">
            <v>7.4660156157415685</v>
          </cell>
          <cell r="U446">
            <v>6.2991947827107406</v>
          </cell>
          <cell r="V446">
            <v>4.2857114398802878</v>
          </cell>
          <cell r="W446">
            <v>3.0683890670363172</v>
          </cell>
          <cell r="X446">
            <v>3.0324334347756627</v>
          </cell>
          <cell r="Y446">
            <v>2.9884270533862813</v>
          </cell>
          <cell r="Z446">
            <v>1.6756722176750642</v>
          </cell>
          <cell r="AA446">
            <v>0.93983342192134423</v>
          </cell>
        </row>
        <row r="447">
          <cell r="B447" t="str">
            <v>SS745</v>
          </cell>
          <cell r="T447">
            <v>2020.4306521235994</v>
          </cell>
          <cell r="U447">
            <v>735.76904427475893</v>
          </cell>
          <cell r="V447">
            <v>974.1715240569664</v>
          </cell>
          <cell r="W447">
            <v>1032.6914769770999</v>
          </cell>
          <cell r="X447">
            <v>1091.8487274046838</v>
          </cell>
          <cell r="Y447">
            <v>1151.2549913636997</v>
          </cell>
          <cell r="Z447">
            <v>1210.08696527037</v>
          </cell>
          <cell r="AA447">
            <v>1269.124416621554</v>
          </cell>
        </row>
        <row r="448">
          <cell r="B448" t="str">
            <v>SS746</v>
          </cell>
          <cell r="T448">
            <v>1365.9686975731352</v>
          </cell>
          <cell r="U448">
            <v>1197.2256746511273</v>
          </cell>
          <cell r="V448">
            <v>1254.1127535517237</v>
          </cell>
          <cell r="W448">
            <v>1224.3237291999405</v>
          </cell>
          <cell r="X448">
            <v>1192.5045166876971</v>
          </cell>
          <cell r="Y448">
            <v>1143.5431486325101</v>
          </cell>
          <cell r="Z448">
            <v>1128.2561079682239</v>
          </cell>
          <cell r="AA448">
            <v>1099.6618441250992</v>
          </cell>
        </row>
        <row r="449">
          <cell r="B449" t="str">
            <v>SS749</v>
          </cell>
          <cell r="T449">
            <v>0</v>
          </cell>
          <cell r="U449">
            <v>0</v>
          </cell>
          <cell r="V449">
            <v>0</v>
          </cell>
          <cell r="W449">
            <v>0</v>
          </cell>
          <cell r="X449">
            <v>0</v>
          </cell>
          <cell r="Y449">
            <v>0</v>
          </cell>
          <cell r="Z449">
            <v>0</v>
          </cell>
          <cell r="AA449">
            <v>0</v>
          </cell>
        </row>
        <row r="450">
          <cell r="B450" t="str">
            <v>SS753</v>
          </cell>
          <cell r="T450">
            <v>1.0217820467994423</v>
          </cell>
          <cell r="U450">
            <v>0.2431316841326864</v>
          </cell>
          <cell r="V450">
            <v>7.6923076923076927E-2</v>
          </cell>
          <cell r="W450">
            <v>0</v>
          </cell>
          <cell r="X450">
            <v>0</v>
          </cell>
          <cell r="Y450">
            <v>0</v>
          </cell>
          <cell r="Z450">
            <v>0</v>
          </cell>
          <cell r="AA450">
            <v>0</v>
          </cell>
        </row>
        <row r="451">
          <cell r="B451" t="str">
            <v>SS754</v>
          </cell>
          <cell r="T451">
            <v>0</v>
          </cell>
          <cell r="U451">
            <v>0</v>
          </cell>
          <cell r="V451">
            <v>0</v>
          </cell>
          <cell r="W451">
            <v>0</v>
          </cell>
          <cell r="X451">
            <v>0</v>
          </cell>
          <cell r="Y451">
            <v>0</v>
          </cell>
          <cell r="Z451">
            <v>0</v>
          </cell>
          <cell r="AA451">
            <v>0</v>
          </cell>
        </row>
        <row r="452">
          <cell r="B452" t="str">
            <v>SS755</v>
          </cell>
          <cell r="T452">
            <v>3.393805607984822</v>
          </cell>
          <cell r="U452">
            <v>0.92849904626387803</v>
          </cell>
          <cell r="V452">
            <v>0.26087882902775067</v>
          </cell>
          <cell r="W452">
            <v>0</v>
          </cell>
          <cell r="X452">
            <v>0</v>
          </cell>
          <cell r="Y452">
            <v>0</v>
          </cell>
          <cell r="Z452">
            <v>0</v>
          </cell>
          <cell r="AA452">
            <v>0</v>
          </cell>
        </row>
        <row r="453">
          <cell r="B453" t="str">
            <v>SS756</v>
          </cell>
          <cell r="T453">
            <v>113.03616766930732</v>
          </cell>
          <cell r="U453">
            <v>52.911214105946797</v>
          </cell>
          <cell r="V453">
            <v>60.497069789958417</v>
          </cell>
          <cell r="W453">
            <v>54.447362810962559</v>
          </cell>
          <cell r="X453">
            <v>49.069845496299592</v>
          </cell>
          <cell r="Y453">
            <v>44.028423013803064</v>
          </cell>
          <cell r="Z453">
            <v>38.785343632006644</v>
          </cell>
          <cell r="AA453">
            <v>33.542264250210245</v>
          </cell>
        </row>
        <row r="454">
          <cell r="B454" t="str">
            <v>SS762</v>
          </cell>
          <cell r="T454">
            <v>0</v>
          </cell>
          <cell r="U454">
            <v>0</v>
          </cell>
          <cell r="V454">
            <v>0</v>
          </cell>
          <cell r="W454">
            <v>0</v>
          </cell>
          <cell r="X454">
            <v>0</v>
          </cell>
          <cell r="Y454">
            <v>0</v>
          </cell>
          <cell r="Z454">
            <v>0</v>
          </cell>
          <cell r="AA454">
            <v>0</v>
          </cell>
        </row>
        <row r="455">
          <cell r="B455" t="str">
            <v>SS765</v>
          </cell>
          <cell r="T455">
            <v>3.9657127960101479</v>
          </cell>
          <cell r="U455">
            <v>2.0435036435912908</v>
          </cell>
          <cell r="V455">
            <v>0.97580225588046465</v>
          </cell>
          <cell r="W455">
            <v>0.48790112794023233</v>
          </cell>
          <cell r="X455">
            <v>0.48790112794023233</v>
          </cell>
          <cell r="Y455">
            <v>0.32526741862682151</v>
          </cell>
          <cell r="Z455">
            <v>0</v>
          </cell>
          <cell r="AA455">
            <v>0</v>
          </cell>
        </row>
        <row r="456">
          <cell r="B456" t="str">
            <v>SS766</v>
          </cell>
          <cell r="T456">
            <v>1.657954461486361E-2</v>
          </cell>
          <cell r="U456">
            <v>1.4926959581192773E-2</v>
          </cell>
          <cell r="V456">
            <v>1.2725460988610656E-2</v>
          </cell>
          <cell r="W456">
            <v>1.2725460988610653E-2</v>
          </cell>
          <cell r="X456">
            <v>1.2725460988610653E-2</v>
          </cell>
          <cell r="Y456">
            <v>1.2725460988610653E-2</v>
          </cell>
          <cell r="Z456">
            <v>1.2725460988610651E-2</v>
          </cell>
          <cell r="AA456">
            <v>1.2725460988610651E-2</v>
          </cell>
        </row>
        <row r="457">
          <cell r="B457" t="str">
            <v>SS767</v>
          </cell>
          <cell r="T457">
            <v>21.186179899608192</v>
          </cell>
          <cell r="U457">
            <v>16.217785264780492</v>
          </cell>
          <cell r="V457">
            <v>17.41899577554376</v>
          </cell>
          <cell r="W457">
            <v>16.437643900865236</v>
          </cell>
          <cell r="X457">
            <v>13.738926245499302</v>
          </cell>
          <cell r="Y457">
            <v>11.040208590133368</v>
          </cell>
          <cell r="Z457">
            <v>10.574066449661068</v>
          </cell>
          <cell r="AA457">
            <v>9.0775048407763226</v>
          </cell>
        </row>
        <row r="458">
          <cell r="B458" t="str">
            <v>SS768</v>
          </cell>
          <cell r="T458">
            <v>16.397461691172275</v>
          </cell>
          <cell r="U458">
            <v>12.363481421144911</v>
          </cell>
          <cell r="V458">
            <v>13.563255489765893</v>
          </cell>
          <cell r="W458">
            <v>13.563255489765888</v>
          </cell>
          <cell r="X458">
            <v>13.563255489765888</v>
          </cell>
          <cell r="Y458">
            <v>13.563255489765888</v>
          </cell>
          <cell r="Z458">
            <v>13.563255489765886</v>
          </cell>
          <cell r="AA458">
            <v>13.563255489765885</v>
          </cell>
        </row>
        <row r="459">
          <cell r="B459" t="str">
            <v>SS769</v>
          </cell>
          <cell r="T459">
            <v>8.9941337033298439</v>
          </cell>
          <cell r="U459">
            <v>7.1189760407005558</v>
          </cell>
          <cell r="V459">
            <v>9.3753298252795148</v>
          </cell>
          <cell r="W459">
            <v>10.440708214515823</v>
          </cell>
          <cell r="X459">
            <v>15.767600160697365</v>
          </cell>
          <cell r="Y459">
            <v>24.290627274587834</v>
          </cell>
          <cell r="Z459">
            <v>25.142929985976878</v>
          </cell>
          <cell r="AA459">
            <v>28.978292187227588</v>
          </cell>
        </row>
        <row r="460">
          <cell r="B460" t="str">
            <v>SS770</v>
          </cell>
          <cell r="T460">
            <v>12.916267713982498</v>
          </cell>
          <cell r="U460">
            <v>4.6477852581355226</v>
          </cell>
          <cell r="V460">
            <v>5.7030721482292801</v>
          </cell>
          <cell r="W460">
            <v>5.7030721482292783</v>
          </cell>
          <cell r="X460">
            <v>5.7030721482292783</v>
          </cell>
          <cell r="Y460">
            <v>5.7030721482292783</v>
          </cell>
          <cell r="Z460">
            <v>5.7030721482292774</v>
          </cell>
          <cell r="AA460">
            <v>5.7030721482292774</v>
          </cell>
        </row>
        <row r="461">
          <cell r="B461" t="str">
            <v>SS800</v>
          </cell>
          <cell r="T461">
            <v>0</v>
          </cell>
          <cell r="U461">
            <v>0</v>
          </cell>
          <cell r="V461">
            <v>0</v>
          </cell>
          <cell r="W461">
            <v>0</v>
          </cell>
          <cell r="X461">
            <v>0</v>
          </cell>
          <cell r="Y461">
            <v>0</v>
          </cell>
          <cell r="Z461">
            <v>0</v>
          </cell>
          <cell r="AA461">
            <v>0</v>
          </cell>
        </row>
        <row r="462">
          <cell r="B462" t="str">
            <v>SS801</v>
          </cell>
          <cell r="T462">
            <v>1.1881458089321422</v>
          </cell>
          <cell r="U462">
            <v>0.98332708001155722</v>
          </cell>
          <cell r="V462">
            <v>1.0490282264433339</v>
          </cell>
          <cell r="W462">
            <v>0.88184086285540519</v>
          </cell>
          <cell r="X462">
            <v>0.71207643007922306</v>
          </cell>
          <cell r="Y462">
            <v>0.53989599493905382</v>
          </cell>
          <cell r="Z462">
            <v>0.37409380603981091</v>
          </cell>
          <cell r="AA462">
            <v>0.20571454795231503</v>
          </cell>
        </row>
        <row r="463">
          <cell r="B463" t="str">
            <v>SS803</v>
          </cell>
          <cell r="T463">
            <v>0</v>
          </cell>
          <cell r="U463">
            <v>0</v>
          </cell>
          <cell r="V463">
            <v>0</v>
          </cell>
          <cell r="W463">
            <v>0</v>
          </cell>
          <cell r="X463">
            <v>0</v>
          </cell>
          <cell r="Y463">
            <v>0</v>
          </cell>
          <cell r="Z463">
            <v>0</v>
          </cell>
          <cell r="AA463">
            <v>0</v>
          </cell>
        </row>
        <row r="464">
          <cell r="B464" t="str">
            <v>SS805</v>
          </cell>
          <cell r="T464">
            <v>0</v>
          </cell>
          <cell r="U464">
            <v>0</v>
          </cell>
          <cell r="V464">
            <v>0</v>
          </cell>
          <cell r="W464">
            <v>0</v>
          </cell>
          <cell r="X464">
            <v>0</v>
          </cell>
          <cell r="Y464">
            <v>0</v>
          </cell>
          <cell r="Z464">
            <v>0</v>
          </cell>
          <cell r="AA464">
            <v>0</v>
          </cell>
        </row>
        <row r="465">
          <cell r="B465" t="str">
            <v>SS806</v>
          </cell>
          <cell r="T465">
            <v>0</v>
          </cell>
          <cell r="U465">
            <v>0</v>
          </cell>
          <cell r="V465">
            <v>0</v>
          </cell>
          <cell r="W465">
            <v>0</v>
          </cell>
          <cell r="X465">
            <v>0</v>
          </cell>
          <cell r="Y465">
            <v>0</v>
          </cell>
          <cell r="Z465">
            <v>0</v>
          </cell>
          <cell r="AA465">
            <v>0</v>
          </cell>
        </row>
        <row r="466">
          <cell r="B466" t="str">
            <v>SS807</v>
          </cell>
          <cell r="T466">
            <v>0</v>
          </cell>
          <cell r="U466">
            <v>0</v>
          </cell>
          <cell r="V466">
            <v>0</v>
          </cell>
          <cell r="W466">
            <v>0</v>
          </cell>
          <cell r="X466">
            <v>0</v>
          </cell>
          <cell r="Y466">
            <v>0</v>
          </cell>
          <cell r="Z466">
            <v>0</v>
          </cell>
          <cell r="AA466">
            <v>0</v>
          </cell>
        </row>
        <row r="467">
          <cell r="B467" t="str">
            <v>SS808</v>
          </cell>
          <cell r="T467">
            <v>1.2106175956214662</v>
          </cell>
          <cell r="U467">
            <v>1.0011023605158753</v>
          </cell>
          <cell r="V467">
            <v>0.65130941054264868</v>
          </cell>
          <cell r="W467">
            <v>0.47392576650712487</v>
          </cell>
          <cell r="X467">
            <v>0.47392576650712487</v>
          </cell>
          <cell r="Y467">
            <v>0.47392576650712487</v>
          </cell>
          <cell r="Z467">
            <v>0.27853294334433021</v>
          </cell>
          <cell r="AA467">
            <v>0.17196734956115678</v>
          </cell>
        </row>
        <row r="468">
          <cell r="B468" t="str">
            <v>SS810</v>
          </cell>
          <cell r="T468">
            <v>1.4406405084912002E-2</v>
          </cell>
          <cell r="U468">
            <v>1.0423392392827057E-2</v>
          </cell>
          <cell r="V468">
            <v>7.6119027021983119E-3</v>
          </cell>
          <cell r="W468">
            <v>5.5388065400611419E-3</v>
          </cell>
          <cell r="X468">
            <v>5.5388065400611419E-3</v>
          </cell>
          <cell r="Y468">
            <v>5.5388065400611419E-3</v>
          </cell>
          <cell r="Z468">
            <v>3.2552357294016471E-3</v>
          </cell>
          <cell r="AA468">
            <v>2.0097955159650415E-3</v>
          </cell>
        </row>
        <row r="469">
          <cell r="B469" t="str">
            <v>SS811</v>
          </cell>
          <cell r="T469">
            <v>0.75113708496011822</v>
          </cell>
          <cell r="U469">
            <v>0.65378347311844287</v>
          </cell>
          <cell r="V469">
            <v>0.49437936241998404</v>
          </cell>
          <cell r="W469">
            <v>0.41558836315820863</v>
          </cell>
          <cell r="X469">
            <v>0.33558285909085667</v>
          </cell>
          <cell r="Y469">
            <v>0.25443875676827687</v>
          </cell>
          <cell r="Z469">
            <v>0.17630055383949883</v>
          </cell>
          <cell r="AA469">
            <v>9.6947846105144286E-2</v>
          </cell>
        </row>
        <row r="470">
          <cell r="B470" t="str">
            <v>SS812</v>
          </cell>
          <cell r="T470">
            <v>0</v>
          </cell>
          <cell r="U470">
            <v>0</v>
          </cell>
          <cell r="V470">
            <v>0</v>
          </cell>
          <cell r="W470">
            <v>0</v>
          </cell>
          <cell r="X470">
            <v>0</v>
          </cell>
          <cell r="Y470">
            <v>0</v>
          </cell>
          <cell r="Z470">
            <v>0</v>
          </cell>
          <cell r="AA470">
            <v>0</v>
          </cell>
        </row>
        <row r="471">
          <cell r="B471" t="str">
            <v>SS813</v>
          </cell>
          <cell r="T471">
            <v>0</v>
          </cell>
          <cell r="U471">
            <v>0</v>
          </cell>
          <cell r="V471">
            <v>0</v>
          </cell>
          <cell r="W471">
            <v>0</v>
          </cell>
          <cell r="X471">
            <v>0</v>
          </cell>
          <cell r="Y471">
            <v>0</v>
          </cell>
          <cell r="Z471">
            <v>0</v>
          </cell>
          <cell r="AA471">
            <v>0</v>
          </cell>
        </row>
        <row r="472">
          <cell r="B472" t="str">
            <v>SS814</v>
          </cell>
          <cell r="T472">
            <v>9.987296431826892E-2</v>
          </cell>
          <cell r="U472">
            <v>8.7383716301683484E-2</v>
          </cell>
          <cell r="V472">
            <v>6.8409062372891835E-2</v>
          </cell>
          <cell r="W472">
            <v>4.9777904013538758E-2</v>
          </cell>
          <cell r="X472">
            <v>4.9777904013538758E-2</v>
          </cell>
          <cell r="Y472">
            <v>4.9777904013538758E-2</v>
          </cell>
          <cell r="Z472">
            <v>2.9255185301671205E-2</v>
          </cell>
          <cell r="AA472">
            <v>1.8062268027769779E-2</v>
          </cell>
        </row>
        <row r="473">
          <cell r="B473" t="str">
            <v>SS816</v>
          </cell>
          <cell r="T473">
            <v>3.6049206468929542</v>
          </cell>
          <cell r="U473">
            <v>2.6094269357157871</v>
          </cell>
          <cell r="V473">
            <v>2.3607057112471788</v>
          </cell>
          <cell r="W473">
            <v>1.9844716365850308</v>
          </cell>
          <cell r="X473">
            <v>1.6024381927566065</v>
          </cell>
          <cell r="Y473">
            <v>1.2149678403347992</v>
          </cell>
          <cell r="Z473">
            <v>0.84185092659952421</v>
          </cell>
          <cell r="AA473">
            <v>0.46293464369797332</v>
          </cell>
        </row>
        <row r="474">
          <cell r="B474" t="str">
            <v>SS818</v>
          </cell>
          <cell r="T474">
            <v>142.23072038214667</v>
          </cell>
          <cell r="U474">
            <v>92.081579944132471</v>
          </cell>
          <cell r="V474">
            <v>71.215762432769637</v>
          </cell>
          <cell r="W474">
            <v>51.820201354406187</v>
          </cell>
          <cell r="X474">
            <v>51.820201354406187</v>
          </cell>
          <cell r="Y474">
            <v>51.820201354406187</v>
          </cell>
          <cell r="Z474">
            <v>30.455472624575307</v>
          </cell>
          <cell r="AA474">
            <v>18.803330205741688</v>
          </cell>
        </row>
        <row r="475">
          <cell r="B475" t="str">
            <v>SS819</v>
          </cell>
          <cell r="T475">
            <v>238.19814802041509</v>
          </cell>
          <cell r="U475">
            <v>216.748438318713</v>
          </cell>
          <cell r="V475">
            <v>162.08370529689682</v>
          </cell>
          <cell r="W475">
            <v>136.25184807316293</v>
          </cell>
          <cell r="X475">
            <v>110.02181193268554</v>
          </cell>
          <cell r="Y475">
            <v>83.418483057761165</v>
          </cell>
          <cell r="Z475">
            <v>57.800647001776895</v>
          </cell>
          <cell r="AA475">
            <v>31.784632029049135</v>
          </cell>
        </row>
        <row r="476">
          <cell r="B476" t="str">
            <v>SS820</v>
          </cell>
          <cell r="T476">
            <v>138.32481690710188</v>
          </cell>
          <cell r="U476">
            <v>106.59771759785055</v>
          </cell>
          <cell r="V476">
            <v>82.76399150946277</v>
          </cell>
          <cell r="W476">
            <v>60.223278645139231</v>
          </cell>
          <cell r="X476">
            <v>60.223278645139231</v>
          </cell>
          <cell r="Y476">
            <v>60.223278645139231</v>
          </cell>
          <cell r="Z476">
            <v>35.394081192300362</v>
          </cell>
          <cell r="AA476">
            <v>21.852446822664774</v>
          </cell>
        </row>
        <row r="477">
          <cell r="B477" t="str">
            <v>SS821</v>
          </cell>
          <cell r="T477">
            <v>2484.9864259443798</v>
          </cell>
          <cell r="U477">
            <v>1931.7739383494297</v>
          </cell>
          <cell r="V477">
            <v>2077.0930654100575</v>
          </cell>
          <cell r="W477">
            <v>1746.0593479379804</v>
          </cell>
          <cell r="X477">
            <v>1409.922991275582</v>
          </cell>
          <cell r="Y477">
            <v>1069.0029103722582</v>
          </cell>
          <cell r="Z477">
            <v>740.71186146497826</v>
          </cell>
          <cell r="AA477">
            <v>407.31817336737777</v>
          </cell>
        </row>
        <row r="478">
          <cell r="B478" t="str">
            <v>SS826</v>
          </cell>
          <cell r="T478">
            <v>16.498613147235776</v>
          </cell>
          <cell r="U478">
            <v>15.298925266698872</v>
          </cell>
          <cell r="V478">
            <v>14.495854516336415</v>
          </cell>
          <cell r="W478">
            <v>14.563807626407971</v>
          </cell>
          <cell r="X478">
            <v>14.665737291515311</v>
          </cell>
          <cell r="Y478">
            <v>14.76766695662265</v>
          </cell>
          <cell r="Z478">
            <v>14.828015790090962</v>
          </cell>
          <cell r="AA478">
            <v>14.907456211626998</v>
          </cell>
        </row>
        <row r="479">
          <cell r="B479" t="str">
            <v>SS827</v>
          </cell>
          <cell r="T479">
            <v>1.9754296876921056</v>
          </cell>
          <cell r="U479">
            <v>1.4345582512960067</v>
          </cell>
          <cell r="V479">
            <v>1.4698684732414176</v>
          </cell>
          <cell r="W479">
            <v>1.3353707044480851</v>
          </cell>
          <cell r="X479">
            <v>1.1960694439121338</v>
          </cell>
          <cell r="Y479">
            <v>1.0567681833761824</v>
          </cell>
          <cell r="Z479">
            <v>0.92371146210563571</v>
          </cell>
          <cell r="AA479">
            <v>0.78777264578951767</v>
          </cell>
        </row>
        <row r="480">
          <cell r="B480" t="str">
            <v>SS828</v>
          </cell>
          <cell r="T480">
            <v>29.170643570573787</v>
          </cell>
          <cell r="U480">
            <v>26.74578195169688</v>
          </cell>
          <cell r="V480">
            <v>26.199797271557703</v>
          </cell>
          <cell r="W480">
            <v>26.322615674973672</v>
          </cell>
          <cell r="X480">
            <v>26.506843280097637</v>
          </cell>
          <cell r="Y480">
            <v>26.691070885221599</v>
          </cell>
          <cell r="Z480">
            <v>26.800145324445779</v>
          </cell>
          <cell r="AA480">
            <v>26.943725886534452</v>
          </cell>
        </row>
        <row r="481">
          <cell r="B481" t="str">
            <v>SS829</v>
          </cell>
          <cell r="T481">
            <v>10.546152397896176</v>
          </cell>
          <cell r="U481">
            <v>11.156605531830754</v>
          </cell>
          <cell r="V481">
            <v>11.235517451805215</v>
          </cell>
          <cell r="W481">
            <v>11.954864605731768</v>
          </cell>
          <cell r="X481">
            <v>12.365920122261226</v>
          </cell>
          <cell r="Y481">
            <v>12.502938627771044</v>
          </cell>
          <cell r="Z481">
            <v>13.328475123467708</v>
          </cell>
          <cell r="AA481">
            <v>13.879974608144732</v>
          </cell>
        </row>
        <row r="482">
          <cell r="B482" t="str">
            <v>SS830</v>
          </cell>
          <cell r="T482">
            <v>24.377285433127046</v>
          </cell>
          <cell r="U482">
            <v>26.118343783749495</v>
          </cell>
          <cell r="V482">
            <v>27.683216937431844</v>
          </cell>
          <cell r="W482">
            <v>27.812989258585045</v>
          </cell>
          <cell r="X482">
            <v>28.007647740314855</v>
          </cell>
          <cell r="Y482">
            <v>28.202306222044662</v>
          </cell>
          <cell r="Z482">
            <v>28.317556402497377</v>
          </cell>
          <cell r="AA482">
            <v>28.469266425559812</v>
          </cell>
        </row>
        <row r="483">
          <cell r="B483" t="str">
            <v>SS832</v>
          </cell>
          <cell r="T483">
            <v>9.1295597554513144</v>
          </cell>
          <cell r="U483">
            <v>9.6737655065868111</v>
          </cell>
          <cell r="V483">
            <v>10.529192568774857</v>
          </cell>
          <cell r="W483">
            <v>10.578550913312892</v>
          </cell>
          <cell r="X483">
            <v>10.65258843011995</v>
          </cell>
          <cell r="Y483">
            <v>10.726625946927006</v>
          </cell>
          <cell r="Z483">
            <v>10.770460857671498</v>
          </cell>
          <cell r="AA483">
            <v>10.828163112833822</v>
          </cell>
        </row>
        <row r="484">
          <cell r="B484" t="str">
            <v>SS833</v>
          </cell>
          <cell r="T484">
            <v>31.973875636093922</v>
          </cell>
          <cell r="U484">
            <v>25.576270376641247</v>
          </cell>
          <cell r="V484">
            <v>28.782096596818356</v>
          </cell>
          <cell r="W484">
            <v>27.440995321697788</v>
          </cell>
          <cell r="X484">
            <v>26.203055683124955</v>
          </cell>
          <cell r="Y484">
            <v>24.861954408004387</v>
          </cell>
          <cell r="Z484">
            <v>23.634330933086336</v>
          </cell>
          <cell r="AA484">
            <v>22.365442803549183</v>
          </cell>
        </row>
        <row r="485">
          <cell r="B485" t="str">
            <v>SS834</v>
          </cell>
          <cell r="T485">
            <v>151.82388244113719</v>
          </cell>
          <cell r="U485">
            <v>164.28061033803627</v>
          </cell>
          <cell r="V485">
            <v>153.73135144510195</v>
          </cell>
          <cell r="W485">
            <v>154.45200737017524</v>
          </cell>
          <cell r="X485">
            <v>155.53299125778523</v>
          </cell>
          <cell r="Y485">
            <v>156.61397514539519</v>
          </cell>
          <cell r="Z485">
            <v>157.25398624075794</v>
          </cell>
          <cell r="AA485">
            <v>158.09646733411745</v>
          </cell>
        </row>
        <row r="486">
          <cell r="B486" t="str">
            <v>SS835</v>
          </cell>
          <cell r="T486">
            <v>200.31088561581151</v>
          </cell>
          <cell r="U486">
            <v>225.06561808387031</v>
          </cell>
          <cell r="V486">
            <v>184.24620824508932</v>
          </cell>
          <cell r="W486">
            <v>172.74321569588031</v>
          </cell>
          <cell r="X486">
            <v>160.14942212907388</v>
          </cell>
          <cell r="Y486">
            <v>146.66315500241501</v>
          </cell>
          <cell r="Z486">
            <v>135.26924255496573</v>
          </cell>
          <cell r="AA486">
            <v>123.06218753076202</v>
          </cell>
        </row>
        <row r="487">
          <cell r="B487" t="str">
            <v>SS836</v>
          </cell>
          <cell r="T487">
            <v>614.0741019243909</v>
          </cell>
          <cell r="U487">
            <v>614.88875379730985</v>
          </cell>
          <cell r="V487">
            <v>589.20128634544596</v>
          </cell>
          <cell r="W487">
            <v>591.96332150661658</v>
          </cell>
          <cell r="X487">
            <v>596.10637424837273</v>
          </cell>
          <cell r="Y487">
            <v>600.24942699012877</v>
          </cell>
          <cell r="Z487">
            <v>602.70237726421601</v>
          </cell>
          <cell r="AA487">
            <v>605.93132789310835</v>
          </cell>
        </row>
        <row r="488">
          <cell r="B488" t="str">
            <v>SS837</v>
          </cell>
          <cell r="T488">
            <v>279.98677232863497</v>
          </cell>
          <cell r="U488">
            <v>215.37194309385933</v>
          </cell>
          <cell r="V488">
            <v>227.6709470494298</v>
          </cell>
          <cell r="W488">
            <v>226.80086699701161</v>
          </cell>
          <cell r="X488">
            <v>224.19062683975699</v>
          </cell>
          <cell r="Y488">
            <v>218.97014652524777</v>
          </cell>
          <cell r="Z488">
            <v>218.68011984110839</v>
          </cell>
          <cell r="AA488">
            <v>216.53392237847683</v>
          </cell>
        </row>
        <row r="489">
          <cell r="B489" t="str">
            <v>SS838</v>
          </cell>
          <cell r="T489">
            <v>145.94583557001397</v>
          </cell>
          <cell r="U489">
            <v>74.508373781570654</v>
          </cell>
          <cell r="V489">
            <v>76.647425865901752</v>
          </cell>
          <cell r="W489">
            <v>81.310387135310236</v>
          </cell>
          <cell r="X489">
            <v>85.973348404718692</v>
          </cell>
          <cell r="Y489">
            <v>90.636309674127162</v>
          </cell>
          <cell r="Z489">
            <v>95.299270943535632</v>
          </cell>
          <cell r="AA489">
            <v>99.962232212944102</v>
          </cell>
        </row>
        <row r="490">
          <cell r="B490" t="str">
            <v>SS841</v>
          </cell>
          <cell r="T490">
            <v>0</v>
          </cell>
          <cell r="U490">
            <v>0</v>
          </cell>
          <cell r="V490">
            <v>0</v>
          </cell>
          <cell r="W490">
            <v>0</v>
          </cell>
          <cell r="X490">
            <v>0</v>
          </cell>
          <cell r="Y490">
            <v>0</v>
          </cell>
          <cell r="Z490">
            <v>0</v>
          </cell>
          <cell r="AA490">
            <v>0</v>
          </cell>
        </row>
        <row r="491">
          <cell r="B491" t="str">
            <v>SS842</v>
          </cell>
          <cell r="T491">
            <v>0</v>
          </cell>
          <cell r="U491">
            <v>0</v>
          </cell>
          <cell r="V491">
            <v>0</v>
          </cell>
          <cell r="W491">
            <v>0</v>
          </cell>
          <cell r="X491">
            <v>0</v>
          </cell>
          <cell r="Y491">
            <v>0</v>
          </cell>
          <cell r="Z491">
            <v>0</v>
          </cell>
          <cell r="AA491">
            <v>0</v>
          </cell>
        </row>
        <row r="492">
          <cell r="B492" t="str">
            <v>SS843</v>
          </cell>
          <cell r="T492">
            <v>19.947264548510717</v>
          </cell>
          <cell r="U492">
            <v>19.268669617817864</v>
          </cell>
          <cell r="V492">
            <v>16.316874662553893</v>
          </cell>
          <cell r="W492">
            <v>13.716396250189248</v>
          </cell>
          <cell r="X492">
            <v>11.075833392161949</v>
          </cell>
          <cell r="Y492">
            <v>8.3976913663259154</v>
          </cell>
          <cell r="Z492">
            <v>5.8187583435049444</v>
          </cell>
          <cell r="AA492">
            <v>3.1997408750213232</v>
          </cell>
        </row>
        <row r="493">
          <cell r="B493" t="str">
            <v>SS844</v>
          </cell>
          <cell r="T493">
            <v>9.4525462901735384</v>
          </cell>
          <cell r="U493">
            <v>8.6003529496660125</v>
          </cell>
          <cell r="V493">
            <v>8.3165841804597544</v>
          </cell>
          <cell r="W493">
            <v>8.3165841804597544</v>
          </cell>
          <cell r="X493">
            <v>8.3165841804597544</v>
          </cell>
          <cell r="Y493">
            <v>8.3165841804597544</v>
          </cell>
          <cell r="Z493">
            <v>8.3165841804597544</v>
          </cell>
          <cell r="AA493">
            <v>8.3165841804597544</v>
          </cell>
        </row>
        <row r="494">
          <cell r="B494" t="str">
            <v>SS845</v>
          </cell>
          <cell r="T494">
            <v>1514.8952034244235</v>
          </cell>
          <cell r="U494">
            <v>670.70628358124486</v>
          </cell>
          <cell r="V494">
            <v>757.47210142633605</v>
          </cell>
          <cell r="W494">
            <v>803.55405436482044</v>
          </cell>
          <cell r="X494">
            <v>849.63600730330472</v>
          </cell>
          <cell r="Y494">
            <v>895.71796024178911</v>
          </cell>
          <cell r="Z494">
            <v>941.79991318027339</v>
          </cell>
          <cell r="AA494">
            <v>987.88186611875767</v>
          </cell>
        </row>
        <row r="495">
          <cell r="B495" t="str">
            <v>SS846</v>
          </cell>
          <cell r="T495">
            <v>2260.1156484102685</v>
          </cell>
          <cell r="U495">
            <v>1974.8922745105151</v>
          </cell>
          <cell r="V495">
            <v>1975.8446632392815</v>
          </cell>
          <cell r="W495">
            <v>1968.2936645262655</v>
          </cell>
          <cell r="X495">
            <v>1945.6406683872162</v>
          </cell>
          <cell r="Y495">
            <v>1900.3346761091182</v>
          </cell>
          <cell r="Z495">
            <v>1897.8176765381129</v>
          </cell>
          <cell r="AA495">
            <v>1879.1918797126725</v>
          </cell>
        </row>
        <row r="496">
          <cell r="B496" t="str">
            <v>SS849</v>
          </cell>
          <cell r="T496">
            <v>0</v>
          </cell>
          <cell r="U496">
            <v>0</v>
          </cell>
          <cell r="V496">
            <v>0</v>
          </cell>
          <cell r="W496">
            <v>0</v>
          </cell>
          <cell r="X496">
            <v>0</v>
          </cell>
          <cell r="Y496">
            <v>0</v>
          </cell>
          <cell r="Z496">
            <v>0</v>
          </cell>
          <cell r="AA496">
            <v>0</v>
          </cell>
        </row>
        <row r="497">
          <cell r="B497" t="str">
            <v>SS853</v>
          </cell>
          <cell r="T497">
            <v>0</v>
          </cell>
          <cell r="U497">
            <v>0</v>
          </cell>
          <cell r="V497">
            <v>0</v>
          </cell>
          <cell r="W497">
            <v>0</v>
          </cell>
          <cell r="X497">
            <v>0</v>
          </cell>
          <cell r="Y497">
            <v>0</v>
          </cell>
          <cell r="Z497">
            <v>0</v>
          </cell>
          <cell r="AA497">
            <v>0</v>
          </cell>
        </row>
        <row r="498">
          <cell r="B498" t="str">
            <v>SS855</v>
          </cell>
          <cell r="T498">
            <v>1.9433730229062238</v>
          </cell>
          <cell r="U498">
            <v>0.61580650000562609</v>
          </cell>
          <cell r="V498">
            <v>0.17323740607300583</v>
          </cell>
          <cell r="W498">
            <v>0</v>
          </cell>
          <cell r="X498">
            <v>0</v>
          </cell>
          <cell r="Y498">
            <v>0</v>
          </cell>
          <cell r="Z498">
            <v>0</v>
          </cell>
          <cell r="AA498">
            <v>0</v>
          </cell>
        </row>
        <row r="499">
          <cell r="B499" t="str">
            <v>SS856</v>
          </cell>
          <cell r="T499">
            <v>81.843780974136195</v>
          </cell>
          <cell r="U499">
            <v>49.941658089458812</v>
          </cell>
          <cell r="V499">
            <v>46.636790316164493</v>
          </cell>
          <cell r="W499">
            <v>41.973111284548033</v>
          </cell>
          <cell r="X499">
            <v>37.827618812000082</v>
          </cell>
          <cell r="Y499">
            <v>33.941219618986374</v>
          </cell>
          <cell r="Z499">
            <v>29.899364458252116</v>
          </cell>
          <cell r="AA499">
            <v>25.857509297517858</v>
          </cell>
        </row>
        <row r="500">
          <cell r="B500" t="str">
            <v>SS859</v>
          </cell>
          <cell r="T500">
            <v>0</v>
          </cell>
          <cell r="U500">
            <v>0</v>
          </cell>
          <cell r="V500">
            <v>0</v>
          </cell>
          <cell r="W500">
            <v>0</v>
          </cell>
          <cell r="X500">
            <v>0</v>
          </cell>
          <cell r="Y500">
            <v>0</v>
          </cell>
          <cell r="Z500">
            <v>0</v>
          </cell>
          <cell r="AA500">
            <v>0</v>
          </cell>
        </row>
        <row r="501">
          <cell r="B501" t="str">
            <v>SS860</v>
          </cell>
          <cell r="T501">
            <v>1.2629430207243826</v>
          </cell>
          <cell r="U501">
            <v>0.86520876051989126</v>
          </cell>
          <cell r="V501">
            <v>0.98681131924063292</v>
          </cell>
          <cell r="W501">
            <v>0.98681131924063259</v>
          </cell>
          <cell r="X501">
            <v>0.98681131924063259</v>
          </cell>
          <cell r="Y501">
            <v>0.98681131924063259</v>
          </cell>
          <cell r="Z501">
            <v>0.98681131924063248</v>
          </cell>
          <cell r="AA501">
            <v>0.98681131924063237</v>
          </cell>
        </row>
        <row r="502">
          <cell r="B502" t="str">
            <v>SS861</v>
          </cell>
          <cell r="T502">
            <v>3.5521247645066856</v>
          </cell>
          <cell r="U502">
            <v>2.1493459382957467</v>
          </cell>
          <cell r="V502">
            <v>2.2829943549730296</v>
          </cell>
          <cell r="W502">
            <v>2.009035032376266</v>
          </cell>
          <cell r="X502">
            <v>1.5980960484811206</v>
          </cell>
          <cell r="Y502">
            <v>1.2328169516854359</v>
          </cell>
          <cell r="Z502">
            <v>1.0273474597378636</v>
          </cell>
          <cell r="AA502">
            <v>0.73969017101126155</v>
          </cell>
        </row>
        <row r="503">
          <cell r="B503" t="str">
            <v>SS862</v>
          </cell>
          <cell r="T503">
            <v>2.5459584878280683</v>
          </cell>
          <cell r="U503">
            <v>1.7728003104060528</v>
          </cell>
          <cell r="V503">
            <v>2.0480971229221625</v>
          </cell>
          <cell r="W503">
            <v>2.0480971229221616</v>
          </cell>
          <cell r="X503">
            <v>2.0480971229221616</v>
          </cell>
          <cell r="Y503">
            <v>2.0480971229221616</v>
          </cell>
          <cell r="Z503">
            <v>2.0480971229221612</v>
          </cell>
          <cell r="AA503">
            <v>2.0480971229221612</v>
          </cell>
        </row>
        <row r="504">
          <cell r="B504" t="str">
            <v>SS865</v>
          </cell>
          <cell r="T504">
            <v>3.833558256808169</v>
          </cell>
          <cell r="U504">
            <v>1.6514603921130944</v>
          </cell>
          <cell r="V504">
            <v>0.84566742920226445</v>
          </cell>
          <cell r="W504">
            <v>0.42283371460113223</v>
          </cell>
          <cell r="X504">
            <v>0.42283371460113223</v>
          </cell>
          <cell r="Y504">
            <v>0.28188914306742147</v>
          </cell>
          <cell r="Z504">
            <v>0</v>
          </cell>
          <cell r="AA504">
            <v>0</v>
          </cell>
        </row>
        <row r="505">
          <cell r="B505" t="str">
            <v>SS866</v>
          </cell>
          <cell r="T505">
            <v>0.95640566651381498</v>
          </cell>
          <cell r="U505">
            <v>0.93615547945346766</v>
          </cell>
          <cell r="V505">
            <v>1.0575951744140264</v>
          </cell>
          <cell r="W505">
            <v>1.057595174414026</v>
          </cell>
          <cell r="X505">
            <v>1.057595174414026</v>
          </cell>
          <cell r="Y505">
            <v>1.057595174414026</v>
          </cell>
          <cell r="Z505">
            <v>1.0575951744140257</v>
          </cell>
          <cell r="AA505">
            <v>1.0575951744140257</v>
          </cell>
        </row>
        <row r="506">
          <cell r="B506" t="str">
            <v>SS867</v>
          </cell>
          <cell r="T506">
            <v>18.936672700087499</v>
          </cell>
          <cell r="U506">
            <v>15.988927986779732</v>
          </cell>
          <cell r="V506">
            <v>15.423466416755158</v>
          </cell>
          <cell r="W506">
            <v>14.554538731304163</v>
          </cell>
          <cell r="X506">
            <v>12.164987596313926</v>
          </cell>
          <cell r="Y506">
            <v>9.7754364613236913</v>
          </cell>
          <cell r="Z506">
            <v>9.3626958107344702</v>
          </cell>
          <cell r="AA506">
            <v>8.0375810904217033</v>
          </cell>
        </row>
        <row r="507">
          <cell r="B507" t="str">
            <v>SS868</v>
          </cell>
          <cell r="T507">
            <v>9.1644463081195546</v>
          </cell>
          <cell r="U507">
            <v>7.0244392396144137</v>
          </cell>
          <cell r="V507">
            <v>7.3337501251899075</v>
          </cell>
          <cell r="W507">
            <v>7.3337501251899049</v>
          </cell>
          <cell r="X507">
            <v>7.3337501251899049</v>
          </cell>
          <cell r="Y507">
            <v>7.3337501251899049</v>
          </cell>
          <cell r="Z507">
            <v>7.333750125189904</v>
          </cell>
          <cell r="AA507">
            <v>7.3337501251899031</v>
          </cell>
        </row>
        <row r="508">
          <cell r="B508" t="str">
            <v>SS869</v>
          </cell>
          <cell r="T508">
            <v>19.672357789680525</v>
          </cell>
          <cell r="U508">
            <v>13.509960634050756</v>
          </cell>
          <cell r="V508">
            <v>14.848723426188208</v>
          </cell>
          <cell r="W508">
            <v>16.536078360982319</v>
          </cell>
          <cell r="X508">
            <v>24.972853034952887</v>
          </cell>
          <cell r="Y508">
            <v>38.471692513305797</v>
          </cell>
          <cell r="Z508">
            <v>39.821576461141085</v>
          </cell>
          <cell r="AA508">
            <v>45.896054226399897</v>
          </cell>
        </row>
        <row r="509">
          <cell r="B509" t="str">
            <v>SS870</v>
          </cell>
          <cell r="T509">
            <v>43.565699987159043</v>
          </cell>
          <cell r="U509">
            <v>13.489867396375525</v>
          </cell>
          <cell r="V509">
            <v>13.257012947729697</v>
          </cell>
          <cell r="W509">
            <v>13.257012947729693</v>
          </cell>
          <cell r="X509">
            <v>13.257012947729693</v>
          </cell>
          <cell r="Y509">
            <v>13.257012947729693</v>
          </cell>
          <cell r="Z509">
            <v>13.257012947729692</v>
          </cell>
          <cell r="AA509">
            <v>13.257012947729692</v>
          </cell>
        </row>
        <row r="510">
          <cell r="B510" t="str">
            <v>SS639</v>
          </cell>
          <cell r="T510">
            <v>8003.4720292690217</v>
          </cell>
          <cell r="U510">
            <v>5850.5634714181651</v>
          </cell>
          <cell r="V510">
            <v>6804.0848016753798</v>
          </cell>
          <cell r="W510">
            <v>6767.0800754547117</v>
          </cell>
          <cell r="X510">
            <v>6737.4281006855235</v>
          </cell>
          <cell r="Y510">
            <v>6706.1572452966402</v>
          </cell>
          <cell r="Z510">
            <v>6692.0949020839853</v>
          </cell>
          <cell r="AA510">
            <v>6669.3844413345814</v>
          </cell>
        </row>
        <row r="511">
          <cell r="B511" t="str">
            <v>SS640</v>
          </cell>
          <cell r="T511">
            <v>2593.9015387302647</v>
          </cell>
          <cell r="U511">
            <v>2535.7928561601807</v>
          </cell>
          <cell r="V511">
            <v>2878.4362577277193</v>
          </cell>
          <cell r="W511">
            <v>3196.5752439249741</v>
          </cell>
          <cell r="X511">
            <v>3511.4291282595518</v>
          </cell>
          <cell r="Y511">
            <v>3822.9783829832163</v>
          </cell>
          <cell r="Z511">
            <v>4157.8931246919265</v>
          </cell>
          <cell r="AA511">
            <v>4481.9503039234296</v>
          </cell>
        </row>
        <row r="512">
          <cell r="B512" t="str">
            <v>SS647</v>
          </cell>
          <cell r="T512">
            <v>18017.955801886048</v>
          </cell>
          <cell r="U512">
            <v>24636.442158470742</v>
          </cell>
          <cell r="V512">
            <v>21637.001207532896</v>
          </cell>
          <cell r="W512">
            <v>21519.326115399435</v>
          </cell>
          <cell r="X512">
            <v>21425.032785350304</v>
          </cell>
          <cell r="Y512">
            <v>21325.591412185284</v>
          </cell>
          <cell r="Z512">
            <v>21280.873136922455</v>
          </cell>
          <cell r="AA512">
            <v>21208.65383322749</v>
          </cell>
        </row>
        <row r="513">
          <cell r="B513" t="str">
            <v>SS648</v>
          </cell>
          <cell r="T513">
            <v>17824.670482041176</v>
          </cell>
          <cell r="U513">
            <v>16315.379139248864</v>
          </cell>
          <cell r="V513">
            <v>18573.518867300943</v>
          </cell>
          <cell r="W513">
            <v>20626.355870967414</v>
          </cell>
          <cell r="X513">
            <v>22657.995288179216</v>
          </cell>
          <cell r="Y513">
            <v>24668.311113366719</v>
          </cell>
          <cell r="Z513">
            <v>26829.396062656007</v>
          </cell>
          <cell r="AA513">
            <v>28920.421047621992</v>
          </cell>
        </row>
        <row r="514">
          <cell r="B514" t="str">
            <v>SS671</v>
          </cell>
          <cell r="T514">
            <v>730.1380617591625</v>
          </cell>
          <cell r="U514">
            <v>241.91422627002376</v>
          </cell>
          <cell r="V514">
            <v>157.95390392601269</v>
          </cell>
          <cell r="W514">
            <v>57.64194598247856</v>
          </cell>
          <cell r="X514">
            <v>40.424221857842106</v>
          </cell>
          <cell r="Y514">
            <v>38.927028455699805</v>
          </cell>
          <cell r="Z514">
            <v>0</v>
          </cell>
          <cell r="AA514">
            <v>0</v>
          </cell>
        </row>
        <row r="515">
          <cell r="B515" t="str">
            <v>SS672</v>
          </cell>
          <cell r="T515">
            <v>269.47364378244856</v>
          </cell>
          <cell r="U515">
            <v>333.57922118401711</v>
          </cell>
          <cell r="V515">
            <v>369.13157313889735</v>
          </cell>
          <cell r="W515">
            <v>342.60024131953912</v>
          </cell>
          <cell r="X515">
            <v>342.60024131953912</v>
          </cell>
          <cell r="Y515">
            <v>342.60024131953912</v>
          </cell>
          <cell r="Z515">
            <v>330.71881880913088</v>
          </cell>
          <cell r="AA515">
            <v>323.45154096295886</v>
          </cell>
        </row>
        <row r="516">
          <cell r="B516" t="str">
            <v>SS739</v>
          </cell>
          <cell r="T516">
            <v>4837.0661096784952</v>
          </cell>
          <cell r="U516">
            <v>5233.9159995574591</v>
          </cell>
          <cell r="V516">
            <v>4831.8108762093325</v>
          </cell>
          <cell r="W516">
            <v>4805.5325678349054</v>
          </cell>
          <cell r="X516">
            <v>4784.4756970922645</v>
          </cell>
          <cell r="Y516">
            <v>4762.2692044366795</v>
          </cell>
          <cell r="Z516">
            <v>4752.2830586345044</v>
          </cell>
          <cell r="AA516">
            <v>4736.1555919066241</v>
          </cell>
        </row>
        <row r="517">
          <cell r="B517" t="str">
            <v>SS740</v>
          </cell>
          <cell r="T517">
            <v>1801.2122126282097</v>
          </cell>
          <cell r="U517">
            <v>1683.7615274289001</v>
          </cell>
          <cell r="V517">
            <v>2012.0272456111445</v>
          </cell>
          <cell r="W517">
            <v>2234.4064302818142</v>
          </cell>
          <cell r="X517">
            <v>2454.4893284064228</v>
          </cell>
          <cell r="Y517">
            <v>2672.2622900869083</v>
          </cell>
          <cell r="Z517">
            <v>2906.3677296170154</v>
          </cell>
          <cell r="AA517">
            <v>3132.8837318384394</v>
          </cell>
        </row>
        <row r="518">
          <cell r="B518" t="str">
            <v>SS747</v>
          </cell>
          <cell r="T518">
            <v>8336.5295758296361</v>
          </cell>
          <cell r="U518">
            <v>7762.1595705896825</v>
          </cell>
          <cell r="V518">
            <v>8152.5234718734309</v>
          </cell>
          <cell r="W518">
            <v>8108.1851210330697</v>
          </cell>
          <cell r="X518">
            <v>8072.6566954858636</v>
          </cell>
          <cell r="Y518">
            <v>8035.1885583337998</v>
          </cell>
          <cell r="Z518">
            <v>8018.3393293114814</v>
          </cell>
          <cell r="AA518">
            <v>7991.1280922806045</v>
          </cell>
        </row>
        <row r="519">
          <cell r="B519" t="str">
            <v>SS748</v>
          </cell>
          <cell r="T519">
            <v>10594.835064228459</v>
          </cell>
          <cell r="U519">
            <v>8159.821013468264</v>
          </cell>
          <cell r="V519">
            <v>11094.561531408559</v>
          </cell>
          <cell r="W519">
            <v>12320.787246301306</v>
          </cell>
          <cell r="X519">
            <v>13534.350959506657</v>
          </cell>
          <cell r="Y519">
            <v>14735.177403836116</v>
          </cell>
          <cell r="Z519">
            <v>16026.063105990364</v>
          </cell>
          <cell r="AA519">
            <v>17275.099733091767</v>
          </cell>
        </row>
        <row r="520">
          <cell r="B520" t="str">
            <v>SS771</v>
          </cell>
          <cell r="T520">
            <v>331.9673897169971</v>
          </cell>
          <cell r="U520">
            <v>113.07559505978996</v>
          </cell>
          <cell r="V520">
            <v>80.652905940824837</v>
          </cell>
          <cell r="W520">
            <v>29.432577049495318</v>
          </cell>
          <cell r="X520">
            <v>20.641028060685027</v>
          </cell>
          <cell r="Y520">
            <v>19.876545539918915</v>
          </cell>
          <cell r="Z520">
            <v>0</v>
          </cell>
          <cell r="AA520">
            <v>0</v>
          </cell>
        </row>
        <row r="521">
          <cell r="B521" t="str">
            <v>SS772</v>
          </cell>
          <cell r="T521">
            <v>350.1630033114717</v>
          </cell>
          <cell r="U521">
            <v>420.71894629448286</v>
          </cell>
          <cell r="V521">
            <v>463.59495897730801</v>
          </cell>
          <cell r="W521">
            <v>430.274071300814</v>
          </cell>
          <cell r="X521">
            <v>430.274071300814</v>
          </cell>
          <cell r="Y521">
            <v>430.274071300814</v>
          </cell>
          <cell r="Z521">
            <v>415.35210855873186</v>
          </cell>
          <cell r="AA521">
            <v>406.22508280386609</v>
          </cell>
        </row>
        <row r="522">
          <cell r="B522" t="str">
            <v>SS839</v>
          </cell>
          <cell r="T522">
            <v>3484.2867524027538</v>
          </cell>
          <cell r="U522">
            <v>4940.5665804076189</v>
          </cell>
          <cell r="V522">
            <v>4413.1150900521498</v>
          </cell>
          <cell r="W522">
            <v>4412.6898115429412</v>
          </cell>
          <cell r="X522">
            <v>4410.1381404876929</v>
          </cell>
          <cell r="Y522">
            <v>4410.1381404876929</v>
          </cell>
          <cell r="Z522">
            <v>4413.7530078159607</v>
          </cell>
          <cell r="AA522">
            <v>4415.1564268963466</v>
          </cell>
        </row>
        <row r="523">
          <cell r="B523" t="str">
            <v>SS840</v>
          </cell>
          <cell r="T523">
            <v>1693.862109298715</v>
          </cell>
          <cell r="U523">
            <v>1424.9590339515712</v>
          </cell>
          <cell r="V523">
            <v>1815.7662620073272</v>
          </cell>
          <cell r="W523">
            <v>2021.5565765313581</v>
          </cell>
          <cell r="X523">
            <v>2227.3468910553888</v>
          </cell>
          <cell r="Y523">
            <v>2433.1372055794195</v>
          </cell>
          <cell r="Z523">
            <v>2647.2591117845855</v>
          </cell>
          <cell r="AA523">
            <v>2857.2152221491833</v>
          </cell>
        </row>
        <row r="524">
          <cell r="B524" t="str">
            <v>SS847</v>
          </cell>
          <cell r="T524">
            <v>10675.963468420976</v>
          </cell>
          <cell r="U524">
            <v>11448.513939317996</v>
          </cell>
          <cell r="V524">
            <v>10283.937610202413</v>
          </cell>
          <cell r="W524">
            <v>10282.946578342509</v>
          </cell>
          <cell r="X524">
            <v>10277.000387183098</v>
          </cell>
          <cell r="Y524">
            <v>10277.000387183098</v>
          </cell>
          <cell r="Z524">
            <v>10285.424157992264</v>
          </cell>
          <cell r="AA524">
            <v>10288.69456312994</v>
          </cell>
        </row>
        <row r="525">
          <cell r="B525" t="str">
            <v>SS848</v>
          </cell>
          <cell r="T525">
            <v>10475.856697610634</v>
          </cell>
          <cell r="U525">
            <v>8467.4434858560162</v>
          </cell>
          <cell r="V525">
            <v>11199.00435173973</v>
          </cell>
          <cell r="W525">
            <v>12468.246255900196</v>
          </cell>
          <cell r="X525">
            <v>13737.48816006066</v>
          </cell>
          <cell r="Y525">
            <v>15006.730064221125</v>
          </cell>
          <cell r="Z525">
            <v>16327.358280290922</v>
          </cell>
          <cell r="AA525">
            <v>17622.293340406053</v>
          </cell>
        </row>
        <row r="526">
          <cell r="B526" t="str">
            <v>SS871</v>
          </cell>
          <cell r="T526">
            <v>301.45084912364382</v>
          </cell>
          <cell r="U526">
            <v>93.985819618000761</v>
          </cell>
          <cell r="V526">
            <v>72.362122171997413</v>
          </cell>
          <cell r="W526">
            <v>26.407030366084363</v>
          </cell>
          <cell r="X526">
            <v>18.519216100890333</v>
          </cell>
          <cell r="Y526">
            <v>17.833319208264765</v>
          </cell>
          <cell r="Z526">
            <v>0</v>
          </cell>
          <cell r="AA526">
            <v>0</v>
          </cell>
        </row>
        <row r="527">
          <cell r="B527" t="str">
            <v>SS872</v>
          </cell>
          <cell r="T527">
            <v>92.426812144719676</v>
          </cell>
          <cell r="U527">
            <v>162.52468940259462</v>
          </cell>
          <cell r="V527">
            <v>146.92921479288549</v>
          </cell>
          <cell r="W527">
            <v>136.36867747964683</v>
          </cell>
          <cell r="X527">
            <v>136.36867747964683</v>
          </cell>
          <cell r="Y527">
            <v>136.36867747964683</v>
          </cell>
          <cell r="Z527">
            <v>131.63939337850084</v>
          </cell>
          <cell r="AA527">
            <v>128.74672446226589</v>
          </cell>
        </row>
        <row r="528">
          <cell r="B528" t="str">
            <v>SS500</v>
          </cell>
          <cell r="T528" t="str">
            <v>Not modelled</v>
          </cell>
          <cell r="U528" t="str">
            <v>Not modelled</v>
          </cell>
          <cell r="V528" t="str">
            <v>Not modelled</v>
          </cell>
          <cell r="W528" t="str">
            <v>Not modelled</v>
          </cell>
          <cell r="X528" t="str">
            <v>Not modelled</v>
          </cell>
          <cell r="Y528" t="str">
            <v>Not modelled</v>
          </cell>
          <cell r="Z528" t="str">
            <v>Not modelled</v>
          </cell>
          <cell r="AA528" t="str">
            <v>Not modelled</v>
          </cell>
        </row>
        <row r="529">
          <cell r="B529" t="str">
            <v>SS501</v>
          </cell>
          <cell r="T529" t="str">
            <v>Not modelled</v>
          </cell>
          <cell r="U529" t="str">
            <v>Not modelled</v>
          </cell>
          <cell r="V529" t="str">
            <v>Not modelled</v>
          </cell>
          <cell r="W529" t="str">
            <v>Not modelled</v>
          </cell>
          <cell r="X529" t="str">
            <v>Not modelled</v>
          </cell>
          <cell r="Y529" t="str">
            <v>Not modelled</v>
          </cell>
          <cell r="Z529" t="str">
            <v>Not modelled</v>
          </cell>
          <cell r="AA529" t="str">
            <v>Not modelled</v>
          </cell>
        </row>
        <row r="530">
          <cell r="B530" t="str">
            <v>SS502</v>
          </cell>
          <cell r="T530" t="str">
            <v>Not modelled</v>
          </cell>
          <cell r="U530" t="str">
            <v>Not modelled</v>
          </cell>
          <cell r="V530" t="str">
            <v>Not modelled</v>
          </cell>
          <cell r="W530" t="str">
            <v>Not modelled</v>
          </cell>
          <cell r="X530" t="str">
            <v>Not modelled</v>
          </cell>
          <cell r="Y530" t="str">
            <v>Not modelled</v>
          </cell>
          <cell r="Z530" t="str">
            <v>Not modelled</v>
          </cell>
          <cell r="AA530" t="str">
            <v>Not modelled</v>
          </cell>
        </row>
        <row r="531">
          <cell r="B531" t="str">
            <v>SS503</v>
          </cell>
          <cell r="T531" t="str">
            <v>Not modelled</v>
          </cell>
          <cell r="U531" t="str">
            <v>Not modelled</v>
          </cell>
          <cell r="V531" t="str">
            <v>Not modelled</v>
          </cell>
          <cell r="W531" t="str">
            <v>Not modelled</v>
          </cell>
          <cell r="X531" t="str">
            <v>Not modelled</v>
          </cell>
          <cell r="Y531" t="str">
            <v>Not modelled</v>
          </cell>
          <cell r="Z531" t="str">
            <v>Not modelled</v>
          </cell>
          <cell r="AA531" t="str">
            <v>Not modelled</v>
          </cell>
        </row>
        <row r="532">
          <cell r="B532" t="str">
            <v>SS504</v>
          </cell>
          <cell r="T532" t="str">
            <v>Not modelled</v>
          </cell>
          <cell r="U532" t="str">
            <v>Not modelled</v>
          </cell>
          <cell r="V532" t="str">
            <v>Not modelled</v>
          </cell>
          <cell r="W532" t="str">
            <v>Not modelled</v>
          </cell>
          <cell r="X532" t="str">
            <v>Not modelled</v>
          </cell>
          <cell r="Y532" t="str">
            <v>Not modelled</v>
          </cell>
          <cell r="Z532" t="str">
            <v>Not modelled</v>
          </cell>
          <cell r="AA532" t="str">
            <v>Not modelled</v>
          </cell>
        </row>
        <row r="533">
          <cell r="B533" t="str">
            <v>SS505</v>
          </cell>
          <cell r="T533" t="str">
            <v>Not modelled</v>
          </cell>
          <cell r="U533" t="str">
            <v>Not modelled</v>
          </cell>
          <cell r="V533" t="str">
            <v>Not modelled</v>
          </cell>
          <cell r="W533" t="str">
            <v>Not modelled</v>
          </cell>
          <cell r="X533" t="str">
            <v>Not modelled</v>
          </cell>
          <cell r="Y533" t="str">
            <v>Not modelled</v>
          </cell>
          <cell r="Z533" t="str">
            <v>Not modelled</v>
          </cell>
          <cell r="AA533" t="str">
            <v>Not modelled</v>
          </cell>
        </row>
        <row r="534">
          <cell r="B534">
            <v>0</v>
          </cell>
          <cell r="T534">
            <v>0</v>
          </cell>
          <cell r="U534">
            <v>0</v>
          </cell>
          <cell r="V534">
            <v>0</v>
          </cell>
          <cell r="W534">
            <v>0</v>
          </cell>
          <cell r="X534">
            <v>0</v>
          </cell>
          <cell r="Y534">
            <v>0</v>
          </cell>
          <cell r="Z534">
            <v>0</v>
          </cell>
          <cell r="AA534">
            <v>0</v>
          </cell>
        </row>
        <row r="535">
          <cell r="B535">
            <v>0</v>
          </cell>
          <cell r="T535">
            <v>0</v>
          </cell>
          <cell r="U535">
            <v>0</v>
          </cell>
          <cell r="V535">
            <v>0</v>
          </cell>
          <cell r="W535">
            <v>0</v>
          </cell>
          <cell r="X535">
            <v>0</v>
          </cell>
          <cell r="Y535">
            <v>0</v>
          </cell>
          <cell r="Z535">
            <v>0</v>
          </cell>
          <cell r="AA535">
            <v>0</v>
          </cell>
        </row>
        <row r="536">
          <cell r="B536">
            <v>0</v>
          </cell>
          <cell r="T536">
            <v>0</v>
          </cell>
          <cell r="U536">
            <v>0</v>
          </cell>
          <cell r="V536">
            <v>0</v>
          </cell>
          <cell r="W536">
            <v>0</v>
          </cell>
          <cell r="X536">
            <v>0</v>
          </cell>
          <cell r="Y536">
            <v>0</v>
          </cell>
          <cell r="Z536">
            <v>0</v>
          </cell>
          <cell r="AA536">
            <v>0</v>
          </cell>
        </row>
        <row r="537">
          <cell r="B537">
            <v>0</v>
          </cell>
          <cell r="T537">
            <v>0</v>
          </cell>
          <cell r="U537">
            <v>0</v>
          </cell>
          <cell r="V537">
            <v>0</v>
          </cell>
          <cell r="W537">
            <v>0</v>
          </cell>
          <cell r="X537">
            <v>0</v>
          </cell>
          <cell r="Y537">
            <v>0</v>
          </cell>
          <cell r="Z537">
            <v>0</v>
          </cell>
          <cell r="AA537">
            <v>0</v>
          </cell>
        </row>
        <row r="538">
          <cell r="B538">
            <v>0</v>
          </cell>
          <cell r="T538">
            <v>0</v>
          </cell>
          <cell r="U538">
            <v>0</v>
          </cell>
          <cell r="V538">
            <v>0</v>
          </cell>
          <cell r="W538">
            <v>0</v>
          </cell>
          <cell r="X538">
            <v>0</v>
          </cell>
          <cell r="Y538">
            <v>0</v>
          </cell>
          <cell r="Z538">
            <v>0</v>
          </cell>
          <cell r="AA538">
            <v>0</v>
          </cell>
        </row>
        <row r="539">
          <cell r="B539">
            <v>0</v>
          </cell>
          <cell r="T539">
            <v>0</v>
          </cell>
          <cell r="U539">
            <v>0</v>
          </cell>
          <cell r="V539">
            <v>0</v>
          </cell>
          <cell r="W539">
            <v>0</v>
          </cell>
          <cell r="X539">
            <v>0</v>
          </cell>
          <cell r="Y539">
            <v>0</v>
          </cell>
          <cell r="Z539">
            <v>0</v>
          </cell>
          <cell r="AA539">
            <v>0</v>
          </cell>
        </row>
        <row r="540">
          <cell r="B540">
            <v>0</v>
          </cell>
          <cell r="T540">
            <v>0</v>
          </cell>
          <cell r="U540">
            <v>0</v>
          </cell>
          <cell r="V540">
            <v>0</v>
          </cell>
          <cell r="W540">
            <v>0</v>
          </cell>
          <cell r="X540">
            <v>0</v>
          </cell>
          <cell r="Y540">
            <v>0</v>
          </cell>
          <cell r="Z540">
            <v>0</v>
          </cell>
          <cell r="AA540">
            <v>0</v>
          </cell>
        </row>
        <row r="541">
          <cell r="B541">
            <v>0</v>
          </cell>
          <cell r="T541">
            <v>0</v>
          </cell>
          <cell r="U541">
            <v>0</v>
          </cell>
          <cell r="V541">
            <v>0</v>
          </cell>
          <cell r="W541">
            <v>0</v>
          </cell>
          <cell r="X541">
            <v>0</v>
          </cell>
          <cell r="Y541">
            <v>0</v>
          </cell>
          <cell r="Z541">
            <v>0</v>
          </cell>
          <cell r="AA541">
            <v>0</v>
          </cell>
        </row>
        <row r="542">
          <cell r="B542">
            <v>0</v>
          </cell>
          <cell r="T542">
            <v>0</v>
          </cell>
          <cell r="U542">
            <v>0</v>
          </cell>
          <cell r="V542">
            <v>0</v>
          </cell>
          <cell r="W542">
            <v>0</v>
          </cell>
          <cell r="X542">
            <v>0</v>
          </cell>
          <cell r="Y542">
            <v>0</v>
          </cell>
          <cell r="Z542">
            <v>0</v>
          </cell>
          <cell r="AA542">
            <v>0</v>
          </cell>
        </row>
        <row r="543">
          <cell r="B543">
            <v>0</v>
          </cell>
          <cell r="T543">
            <v>0</v>
          </cell>
          <cell r="U543">
            <v>0</v>
          </cell>
          <cell r="V543">
            <v>0</v>
          </cell>
          <cell r="W543">
            <v>0</v>
          </cell>
          <cell r="X543">
            <v>0</v>
          </cell>
          <cell r="Y543">
            <v>0</v>
          </cell>
          <cell r="Z543">
            <v>0</v>
          </cell>
          <cell r="AA543">
            <v>0</v>
          </cell>
        </row>
        <row r="544">
          <cell r="B544">
            <v>0</v>
          </cell>
          <cell r="T544">
            <v>0</v>
          </cell>
          <cell r="U544">
            <v>0</v>
          </cell>
          <cell r="V544">
            <v>0</v>
          </cell>
          <cell r="W544">
            <v>0</v>
          </cell>
          <cell r="X544">
            <v>0</v>
          </cell>
          <cell r="Y544">
            <v>0</v>
          </cell>
          <cell r="Z544">
            <v>0</v>
          </cell>
          <cell r="AA544">
            <v>0</v>
          </cell>
        </row>
        <row r="545">
          <cell r="B545">
            <v>0</v>
          </cell>
          <cell r="T545">
            <v>0</v>
          </cell>
          <cell r="U545">
            <v>0</v>
          </cell>
          <cell r="V545">
            <v>0</v>
          </cell>
          <cell r="W545">
            <v>0</v>
          </cell>
          <cell r="X545">
            <v>0</v>
          </cell>
          <cell r="Y545">
            <v>0</v>
          </cell>
          <cell r="Z545">
            <v>0</v>
          </cell>
          <cell r="AA545">
            <v>0</v>
          </cell>
        </row>
        <row r="546">
          <cell r="B546">
            <v>0</v>
          </cell>
          <cell r="T546">
            <v>0</v>
          </cell>
          <cell r="U546">
            <v>0</v>
          </cell>
          <cell r="V546">
            <v>0</v>
          </cell>
          <cell r="W546">
            <v>0</v>
          </cell>
          <cell r="X546">
            <v>0</v>
          </cell>
          <cell r="Y546">
            <v>0</v>
          </cell>
          <cell r="Z546">
            <v>0</v>
          </cell>
          <cell r="AA546">
            <v>0</v>
          </cell>
        </row>
        <row r="547">
          <cell r="B547">
            <v>0</v>
          </cell>
          <cell r="T547">
            <v>0</v>
          </cell>
          <cell r="U547">
            <v>0</v>
          </cell>
          <cell r="V547">
            <v>0</v>
          </cell>
          <cell r="W547">
            <v>0</v>
          </cell>
          <cell r="X547">
            <v>0</v>
          </cell>
          <cell r="Y547">
            <v>0</v>
          </cell>
          <cell r="Z547">
            <v>0</v>
          </cell>
          <cell r="AA547">
            <v>0</v>
          </cell>
        </row>
        <row r="548">
          <cell r="B548">
            <v>0</v>
          </cell>
          <cell r="T548">
            <v>0</v>
          </cell>
          <cell r="U548">
            <v>0</v>
          </cell>
          <cell r="V548">
            <v>0</v>
          </cell>
          <cell r="W548">
            <v>0</v>
          </cell>
          <cell r="X548">
            <v>0</v>
          </cell>
          <cell r="Y548">
            <v>0</v>
          </cell>
          <cell r="Z548">
            <v>0</v>
          </cell>
          <cell r="AA548">
            <v>0</v>
          </cell>
        </row>
        <row r="549">
          <cell r="B549">
            <v>0</v>
          </cell>
          <cell r="T549">
            <v>0</v>
          </cell>
          <cell r="U549">
            <v>0</v>
          </cell>
          <cell r="V549">
            <v>0</v>
          </cell>
          <cell r="W549">
            <v>0</v>
          </cell>
          <cell r="X549">
            <v>0</v>
          </cell>
          <cell r="Y549">
            <v>0</v>
          </cell>
          <cell r="Z549">
            <v>0</v>
          </cell>
          <cell r="AA549">
            <v>0</v>
          </cell>
        </row>
        <row r="550">
          <cell r="B550">
            <v>0</v>
          </cell>
          <cell r="T550">
            <v>0</v>
          </cell>
          <cell r="U550">
            <v>0</v>
          </cell>
          <cell r="V550">
            <v>0</v>
          </cell>
          <cell r="W550">
            <v>0</v>
          </cell>
          <cell r="X550">
            <v>0</v>
          </cell>
          <cell r="Y550">
            <v>0</v>
          </cell>
          <cell r="Z550">
            <v>0</v>
          </cell>
          <cell r="AA550">
            <v>0</v>
          </cell>
        </row>
        <row r="551">
          <cell r="B551">
            <v>0</v>
          </cell>
          <cell r="T551">
            <v>0</v>
          </cell>
          <cell r="U551">
            <v>0</v>
          </cell>
          <cell r="V551">
            <v>0</v>
          </cell>
          <cell r="W551">
            <v>0</v>
          </cell>
          <cell r="X551">
            <v>0</v>
          </cell>
          <cell r="Y551">
            <v>0</v>
          </cell>
          <cell r="Z551">
            <v>0</v>
          </cell>
          <cell r="AA551">
            <v>0</v>
          </cell>
        </row>
        <row r="552">
          <cell r="B552">
            <v>0</v>
          </cell>
          <cell r="T552">
            <v>0</v>
          </cell>
          <cell r="U552">
            <v>0</v>
          </cell>
          <cell r="V552">
            <v>0</v>
          </cell>
          <cell r="W552">
            <v>0</v>
          </cell>
          <cell r="X552">
            <v>0</v>
          </cell>
          <cell r="Y552">
            <v>0</v>
          </cell>
          <cell r="Z552">
            <v>0</v>
          </cell>
          <cell r="AA552">
            <v>0</v>
          </cell>
        </row>
        <row r="553">
          <cell r="B553">
            <v>0</v>
          </cell>
          <cell r="T553">
            <v>0</v>
          </cell>
          <cell r="U553">
            <v>0</v>
          </cell>
          <cell r="V553">
            <v>0</v>
          </cell>
          <cell r="W553">
            <v>0</v>
          </cell>
          <cell r="X553">
            <v>0</v>
          </cell>
          <cell r="Y553">
            <v>0</v>
          </cell>
          <cell r="Z553">
            <v>0</v>
          </cell>
          <cell r="AA553">
            <v>0</v>
          </cell>
        </row>
        <row r="554">
          <cell r="B554">
            <v>0</v>
          </cell>
          <cell r="T554">
            <v>0</v>
          </cell>
          <cell r="U554">
            <v>0</v>
          </cell>
          <cell r="V554">
            <v>0</v>
          </cell>
          <cell r="W554">
            <v>0</v>
          </cell>
          <cell r="X554">
            <v>0</v>
          </cell>
          <cell r="Y554">
            <v>0</v>
          </cell>
          <cell r="Z554">
            <v>0</v>
          </cell>
          <cell r="AA554">
            <v>0</v>
          </cell>
        </row>
        <row r="555">
          <cell r="B555">
            <v>0</v>
          </cell>
          <cell r="T555">
            <v>0</v>
          </cell>
          <cell r="U555">
            <v>0</v>
          </cell>
          <cell r="V555">
            <v>0</v>
          </cell>
          <cell r="W555">
            <v>0</v>
          </cell>
          <cell r="X555">
            <v>0</v>
          </cell>
          <cell r="Y555">
            <v>0</v>
          </cell>
          <cell r="Z555">
            <v>0</v>
          </cell>
          <cell r="AA555">
            <v>0</v>
          </cell>
        </row>
        <row r="556">
          <cell r="B556">
            <v>0</v>
          </cell>
          <cell r="T556">
            <v>0</v>
          </cell>
          <cell r="U556">
            <v>0</v>
          </cell>
          <cell r="V556">
            <v>0</v>
          </cell>
          <cell r="W556">
            <v>0</v>
          </cell>
          <cell r="X556">
            <v>0</v>
          </cell>
          <cell r="Y556">
            <v>0</v>
          </cell>
          <cell r="Z556">
            <v>0</v>
          </cell>
          <cell r="AA556">
            <v>0</v>
          </cell>
        </row>
        <row r="557">
          <cell r="B557">
            <v>0</v>
          </cell>
          <cell r="T557">
            <v>0</v>
          </cell>
          <cell r="U557">
            <v>0</v>
          </cell>
          <cell r="V557">
            <v>0</v>
          </cell>
          <cell r="W557">
            <v>0</v>
          </cell>
          <cell r="X557">
            <v>0</v>
          </cell>
          <cell r="Y557">
            <v>0</v>
          </cell>
          <cell r="Z557">
            <v>0</v>
          </cell>
          <cell r="AA557">
            <v>0</v>
          </cell>
        </row>
        <row r="558">
          <cell r="B558">
            <v>0</v>
          </cell>
          <cell r="T558">
            <v>0</v>
          </cell>
          <cell r="U558">
            <v>0</v>
          </cell>
          <cell r="V558">
            <v>0</v>
          </cell>
          <cell r="W558">
            <v>0</v>
          </cell>
          <cell r="X558">
            <v>0</v>
          </cell>
          <cell r="Y558">
            <v>0</v>
          </cell>
          <cell r="Z558">
            <v>0</v>
          </cell>
          <cell r="AA558">
            <v>0</v>
          </cell>
        </row>
        <row r="559">
          <cell r="B559">
            <v>0</v>
          </cell>
          <cell r="T559">
            <v>0</v>
          </cell>
          <cell r="U559">
            <v>0</v>
          </cell>
          <cell r="V559">
            <v>0</v>
          </cell>
          <cell r="W559">
            <v>0</v>
          </cell>
          <cell r="X559">
            <v>0</v>
          </cell>
          <cell r="Y559">
            <v>0</v>
          </cell>
          <cell r="Z559">
            <v>0</v>
          </cell>
          <cell r="AA559">
            <v>0</v>
          </cell>
        </row>
        <row r="560">
          <cell r="B560">
            <v>0</v>
          </cell>
          <cell r="T560">
            <v>0</v>
          </cell>
          <cell r="U560">
            <v>0</v>
          </cell>
          <cell r="V560">
            <v>0</v>
          </cell>
          <cell r="W560">
            <v>0</v>
          </cell>
          <cell r="X560">
            <v>0</v>
          </cell>
          <cell r="Y560">
            <v>0</v>
          </cell>
          <cell r="Z560">
            <v>0</v>
          </cell>
          <cell r="AA560">
            <v>0</v>
          </cell>
        </row>
        <row r="561">
          <cell r="B561">
            <v>0</v>
          </cell>
          <cell r="T561">
            <v>0</v>
          </cell>
          <cell r="U561">
            <v>0</v>
          </cell>
          <cell r="V561">
            <v>0</v>
          </cell>
          <cell r="W561">
            <v>0</v>
          </cell>
          <cell r="X561">
            <v>0</v>
          </cell>
          <cell r="Y561">
            <v>0</v>
          </cell>
          <cell r="Z561">
            <v>0</v>
          </cell>
          <cell r="AA561">
            <v>0</v>
          </cell>
        </row>
        <row r="562">
          <cell r="B562">
            <v>0</v>
          </cell>
          <cell r="T562">
            <v>0</v>
          </cell>
          <cell r="U562">
            <v>0</v>
          </cell>
          <cell r="V562">
            <v>0</v>
          </cell>
          <cell r="W562">
            <v>0</v>
          </cell>
          <cell r="X562">
            <v>0</v>
          </cell>
          <cell r="Y562">
            <v>0</v>
          </cell>
          <cell r="Z562">
            <v>0</v>
          </cell>
          <cell r="AA562">
            <v>0</v>
          </cell>
        </row>
        <row r="563">
          <cell r="B563">
            <v>0</v>
          </cell>
          <cell r="T563">
            <v>0</v>
          </cell>
          <cell r="U563">
            <v>0</v>
          </cell>
          <cell r="V563">
            <v>0</v>
          </cell>
          <cell r="W563">
            <v>0</v>
          </cell>
          <cell r="X563">
            <v>0</v>
          </cell>
          <cell r="Y563">
            <v>0</v>
          </cell>
          <cell r="Z563">
            <v>0</v>
          </cell>
          <cell r="AA563">
            <v>0</v>
          </cell>
        </row>
        <row r="564">
          <cell r="B564">
            <v>0</v>
          </cell>
          <cell r="T564">
            <v>0</v>
          </cell>
          <cell r="U564">
            <v>0</v>
          </cell>
          <cell r="V564">
            <v>0</v>
          </cell>
          <cell r="W564">
            <v>0</v>
          </cell>
          <cell r="X564">
            <v>0</v>
          </cell>
          <cell r="Y564">
            <v>0</v>
          </cell>
          <cell r="Z564">
            <v>0</v>
          </cell>
          <cell r="AA564">
            <v>0</v>
          </cell>
        </row>
        <row r="565">
          <cell r="B565">
            <v>0</v>
          </cell>
          <cell r="T565">
            <v>0</v>
          </cell>
          <cell r="U565">
            <v>0</v>
          </cell>
          <cell r="V565">
            <v>0</v>
          </cell>
          <cell r="W565">
            <v>0</v>
          </cell>
          <cell r="X565">
            <v>0</v>
          </cell>
          <cell r="Y565">
            <v>0</v>
          </cell>
          <cell r="Z565">
            <v>0</v>
          </cell>
          <cell r="AA565">
            <v>0</v>
          </cell>
        </row>
        <row r="566">
          <cell r="B566">
            <v>0</v>
          </cell>
          <cell r="T566">
            <v>0</v>
          </cell>
          <cell r="U566">
            <v>0</v>
          </cell>
          <cell r="V566">
            <v>0</v>
          </cell>
          <cell r="W566">
            <v>0</v>
          </cell>
          <cell r="X566">
            <v>0</v>
          </cell>
          <cell r="Y566">
            <v>0</v>
          </cell>
          <cell r="Z566">
            <v>0</v>
          </cell>
          <cell r="AA566">
            <v>0</v>
          </cell>
        </row>
        <row r="567">
          <cell r="B567">
            <v>0</v>
          </cell>
          <cell r="T567">
            <v>0</v>
          </cell>
          <cell r="U567">
            <v>0</v>
          </cell>
          <cell r="V567">
            <v>0</v>
          </cell>
          <cell r="W567">
            <v>0</v>
          </cell>
          <cell r="X567">
            <v>0</v>
          </cell>
          <cell r="Y567">
            <v>0</v>
          </cell>
          <cell r="Z567">
            <v>0</v>
          </cell>
          <cell r="AA567">
            <v>0</v>
          </cell>
        </row>
        <row r="568">
          <cell r="B568">
            <v>0</v>
          </cell>
          <cell r="T568">
            <v>0</v>
          </cell>
          <cell r="U568">
            <v>0</v>
          </cell>
          <cell r="V568">
            <v>0</v>
          </cell>
          <cell r="W568">
            <v>0</v>
          </cell>
          <cell r="X568">
            <v>0</v>
          </cell>
          <cell r="Y568">
            <v>0</v>
          </cell>
          <cell r="Z568">
            <v>0</v>
          </cell>
          <cell r="AA568">
            <v>0</v>
          </cell>
        </row>
        <row r="569">
          <cell r="B569">
            <v>0</v>
          </cell>
          <cell r="T569">
            <v>0</v>
          </cell>
          <cell r="U569">
            <v>0</v>
          </cell>
          <cell r="V569">
            <v>0</v>
          </cell>
          <cell r="W569">
            <v>0</v>
          </cell>
          <cell r="X569">
            <v>0</v>
          </cell>
          <cell r="Y569">
            <v>0</v>
          </cell>
          <cell r="Z569">
            <v>0</v>
          </cell>
          <cell r="AA569">
            <v>0</v>
          </cell>
        </row>
        <row r="570">
          <cell r="B570">
            <v>0</v>
          </cell>
          <cell r="T570">
            <v>0</v>
          </cell>
          <cell r="U570">
            <v>0</v>
          </cell>
          <cell r="V570">
            <v>0</v>
          </cell>
          <cell r="W570">
            <v>0</v>
          </cell>
          <cell r="X570">
            <v>0</v>
          </cell>
          <cell r="Y570">
            <v>0</v>
          </cell>
          <cell r="Z570">
            <v>0</v>
          </cell>
          <cell r="AA570">
            <v>0</v>
          </cell>
        </row>
        <row r="571">
          <cell r="B571">
            <v>0</v>
          </cell>
          <cell r="T571">
            <v>0</v>
          </cell>
          <cell r="U571">
            <v>0</v>
          </cell>
          <cell r="V571">
            <v>0</v>
          </cell>
          <cell r="W571">
            <v>0</v>
          </cell>
          <cell r="X571">
            <v>0</v>
          </cell>
          <cell r="Y571">
            <v>0</v>
          </cell>
          <cell r="Z571">
            <v>0</v>
          </cell>
          <cell r="AA571">
            <v>0</v>
          </cell>
        </row>
        <row r="572">
          <cell r="B572">
            <v>0</v>
          </cell>
          <cell r="T572">
            <v>0</v>
          </cell>
          <cell r="U572">
            <v>0</v>
          </cell>
          <cell r="V572">
            <v>0</v>
          </cell>
          <cell r="W572">
            <v>0</v>
          </cell>
          <cell r="X572">
            <v>0</v>
          </cell>
          <cell r="Y572">
            <v>0</v>
          </cell>
          <cell r="Z572">
            <v>0</v>
          </cell>
          <cell r="AA572">
            <v>0</v>
          </cell>
        </row>
        <row r="573">
          <cell r="B573">
            <v>0</v>
          </cell>
          <cell r="T573">
            <v>0</v>
          </cell>
          <cell r="U573">
            <v>0</v>
          </cell>
          <cell r="V573">
            <v>0</v>
          </cell>
          <cell r="W573">
            <v>0</v>
          </cell>
          <cell r="X573">
            <v>0</v>
          </cell>
          <cell r="Y573">
            <v>0</v>
          </cell>
          <cell r="Z573">
            <v>0</v>
          </cell>
          <cell r="AA573">
            <v>0</v>
          </cell>
        </row>
        <row r="574">
          <cell r="B574">
            <v>0</v>
          </cell>
          <cell r="T574">
            <v>0</v>
          </cell>
          <cell r="U574">
            <v>0</v>
          </cell>
          <cell r="V574">
            <v>0</v>
          </cell>
          <cell r="W574">
            <v>0</v>
          </cell>
          <cell r="X574">
            <v>0</v>
          </cell>
          <cell r="Y574">
            <v>0</v>
          </cell>
          <cell r="Z574">
            <v>0</v>
          </cell>
          <cell r="AA574">
            <v>0</v>
          </cell>
        </row>
        <row r="575">
          <cell r="B575">
            <v>0</v>
          </cell>
          <cell r="T575">
            <v>0</v>
          </cell>
          <cell r="U575">
            <v>0</v>
          </cell>
          <cell r="V575">
            <v>0</v>
          </cell>
          <cell r="W575">
            <v>0</v>
          </cell>
          <cell r="X575">
            <v>0</v>
          </cell>
          <cell r="Y575">
            <v>0</v>
          </cell>
          <cell r="Z575">
            <v>0</v>
          </cell>
          <cell r="AA575">
            <v>0</v>
          </cell>
        </row>
        <row r="576">
          <cell r="B576">
            <v>0</v>
          </cell>
          <cell r="T576">
            <v>0</v>
          </cell>
          <cell r="U576">
            <v>0</v>
          </cell>
          <cell r="V576">
            <v>0</v>
          </cell>
          <cell r="W576">
            <v>0</v>
          </cell>
          <cell r="X576">
            <v>0</v>
          </cell>
          <cell r="Y576">
            <v>0</v>
          </cell>
          <cell r="Z576">
            <v>0</v>
          </cell>
          <cell r="AA576">
            <v>0</v>
          </cell>
        </row>
        <row r="577">
          <cell r="B577">
            <v>0</v>
          </cell>
          <cell r="T577">
            <v>0</v>
          </cell>
          <cell r="U577">
            <v>0</v>
          </cell>
          <cell r="V577">
            <v>0</v>
          </cell>
          <cell r="W577">
            <v>0</v>
          </cell>
          <cell r="X577">
            <v>0</v>
          </cell>
          <cell r="Y577">
            <v>0</v>
          </cell>
          <cell r="Z577">
            <v>0</v>
          </cell>
          <cell r="AA577">
            <v>0</v>
          </cell>
        </row>
        <row r="578">
          <cell r="B578">
            <v>0</v>
          </cell>
          <cell r="T578">
            <v>0</v>
          </cell>
          <cell r="U578">
            <v>0</v>
          </cell>
          <cell r="V578">
            <v>0</v>
          </cell>
          <cell r="W578">
            <v>0</v>
          </cell>
          <cell r="X578">
            <v>0</v>
          </cell>
          <cell r="Y578">
            <v>0</v>
          </cell>
          <cell r="Z578">
            <v>0</v>
          </cell>
          <cell r="AA578">
            <v>0</v>
          </cell>
        </row>
        <row r="579">
          <cell r="B579">
            <v>0</v>
          </cell>
          <cell r="T579">
            <v>0</v>
          </cell>
          <cell r="U579">
            <v>0</v>
          </cell>
          <cell r="V579">
            <v>0</v>
          </cell>
          <cell r="W579">
            <v>0</v>
          </cell>
          <cell r="X579">
            <v>0</v>
          </cell>
          <cell r="Y579">
            <v>0</v>
          </cell>
          <cell r="Z579">
            <v>0</v>
          </cell>
          <cell r="AA579">
            <v>0</v>
          </cell>
        </row>
        <row r="580">
          <cell r="B580">
            <v>0</v>
          </cell>
          <cell r="T580">
            <v>0</v>
          </cell>
          <cell r="U580">
            <v>0</v>
          </cell>
          <cell r="V580">
            <v>0</v>
          </cell>
          <cell r="W580">
            <v>0</v>
          </cell>
          <cell r="X580">
            <v>0</v>
          </cell>
          <cell r="Y580">
            <v>0</v>
          </cell>
          <cell r="Z580">
            <v>0</v>
          </cell>
          <cell r="AA580">
            <v>0</v>
          </cell>
        </row>
        <row r="581">
          <cell r="B581">
            <v>0</v>
          </cell>
          <cell r="T581">
            <v>0</v>
          </cell>
          <cell r="U581">
            <v>0</v>
          </cell>
          <cell r="V581">
            <v>0</v>
          </cell>
          <cell r="W581">
            <v>0</v>
          </cell>
          <cell r="X581">
            <v>0</v>
          </cell>
          <cell r="Y581">
            <v>0</v>
          </cell>
          <cell r="Z581">
            <v>0</v>
          </cell>
          <cell r="AA581">
            <v>0</v>
          </cell>
        </row>
        <row r="582">
          <cell r="B582">
            <v>0</v>
          </cell>
          <cell r="T582">
            <v>0</v>
          </cell>
          <cell r="U582">
            <v>0</v>
          </cell>
          <cell r="V582">
            <v>0</v>
          </cell>
          <cell r="W582">
            <v>0</v>
          </cell>
          <cell r="X582">
            <v>0</v>
          </cell>
          <cell r="Y582">
            <v>0</v>
          </cell>
          <cell r="Z582">
            <v>0</v>
          </cell>
          <cell r="AA582">
            <v>0</v>
          </cell>
        </row>
        <row r="583">
          <cell r="B583">
            <v>0</v>
          </cell>
          <cell r="T583">
            <v>0</v>
          </cell>
          <cell r="U583">
            <v>0</v>
          </cell>
          <cell r="V583">
            <v>0</v>
          </cell>
          <cell r="W583">
            <v>0</v>
          </cell>
          <cell r="X583">
            <v>0</v>
          </cell>
          <cell r="Y583">
            <v>0</v>
          </cell>
          <cell r="Z583">
            <v>0</v>
          </cell>
          <cell r="AA583">
            <v>0</v>
          </cell>
        </row>
        <row r="584">
          <cell r="B584">
            <v>0</v>
          </cell>
          <cell r="T584">
            <v>0</v>
          </cell>
          <cell r="U584">
            <v>0</v>
          </cell>
          <cell r="V584">
            <v>0</v>
          </cell>
          <cell r="W584">
            <v>0</v>
          </cell>
          <cell r="X584">
            <v>0</v>
          </cell>
          <cell r="Y584">
            <v>0</v>
          </cell>
          <cell r="Z584">
            <v>0</v>
          </cell>
          <cell r="AA584">
            <v>0</v>
          </cell>
        </row>
        <row r="585">
          <cell r="B585">
            <v>0</v>
          </cell>
          <cell r="T585">
            <v>0</v>
          </cell>
          <cell r="U585">
            <v>0</v>
          </cell>
          <cell r="V585">
            <v>0</v>
          </cell>
          <cell r="W585">
            <v>0</v>
          </cell>
          <cell r="X585">
            <v>0</v>
          </cell>
          <cell r="Y585">
            <v>0</v>
          </cell>
          <cell r="Z585">
            <v>0</v>
          </cell>
          <cell r="AA585">
            <v>0</v>
          </cell>
        </row>
        <row r="586">
          <cell r="B586">
            <v>0</v>
          </cell>
          <cell r="T586">
            <v>0</v>
          </cell>
          <cell r="U586">
            <v>0</v>
          </cell>
          <cell r="V586">
            <v>0</v>
          </cell>
          <cell r="W586">
            <v>0</v>
          </cell>
          <cell r="X586">
            <v>0</v>
          </cell>
          <cell r="Y586">
            <v>0</v>
          </cell>
          <cell r="Z586">
            <v>0</v>
          </cell>
          <cell r="AA586">
            <v>0</v>
          </cell>
        </row>
        <row r="587">
          <cell r="B587">
            <v>0</v>
          </cell>
          <cell r="T587">
            <v>0</v>
          </cell>
          <cell r="U587">
            <v>0</v>
          </cell>
          <cell r="V587">
            <v>0</v>
          </cell>
          <cell r="W587">
            <v>0</v>
          </cell>
          <cell r="X587">
            <v>0</v>
          </cell>
          <cell r="Y587">
            <v>0</v>
          </cell>
          <cell r="Z587">
            <v>0</v>
          </cell>
          <cell r="AA587">
            <v>0</v>
          </cell>
        </row>
        <row r="588">
          <cell r="B588">
            <v>0</v>
          </cell>
          <cell r="T588">
            <v>0</v>
          </cell>
          <cell r="U588">
            <v>0</v>
          </cell>
          <cell r="V588">
            <v>0</v>
          </cell>
          <cell r="W588">
            <v>0</v>
          </cell>
          <cell r="X588">
            <v>0</v>
          </cell>
          <cell r="Y588">
            <v>0</v>
          </cell>
          <cell r="Z588">
            <v>0</v>
          </cell>
          <cell r="AA588">
            <v>0</v>
          </cell>
        </row>
        <row r="589">
          <cell r="B589">
            <v>0</v>
          </cell>
          <cell r="T589">
            <v>0</v>
          </cell>
          <cell r="U589">
            <v>0</v>
          </cell>
          <cell r="V589">
            <v>0</v>
          </cell>
          <cell r="W589">
            <v>0</v>
          </cell>
          <cell r="X589">
            <v>0</v>
          </cell>
          <cell r="Y589">
            <v>0</v>
          </cell>
          <cell r="Z589">
            <v>0</v>
          </cell>
          <cell r="AA589">
            <v>0</v>
          </cell>
        </row>
        <row r="590">
          <cell r="B590">
            <v>0</v>
          </cell>
          <cell r="T590">
            <v>0</v>
          </cell>
          <cell r="U590">
            <v>0</v>
          </cell>
          <cell r="V590">
            <v>0</v>
          </cell>
          <cell r="W590">
            <v>0</v>
          </cell>
          <cell r="X590">
            <v>0</v>
          </cell>
          <cell r="Y590">
            <v>0</v>
          </cell>
          <cell r="Z590">
            <v>0</v>
          </cell>
          <cell r="AA590">
            <v>0</v>
          </cell>
        </row>
        <row r="591">
          <cell r="B591">
            <v>0</v>
          </cell>
          <cell r="T591">
            <v>0</v>
          </cell>
          <cell r="U591">
            <v>0</v>
          </cell>
          <cell r="V591">
            <v>0</v>
          </cell>
          <cell r="W591">
            <v>0</v>
          </cell>
          <cell r="X591">
            <v>0</v>
          </cell>
          <cell r="Y591">
            <v>0</v>
          </cell>
          <cell r="Z591">
            <v>0</v>
          </cell>
          <cell r="AA591">
            <v>0</v>
          </cell>
        </row>
        <row r="592">
          <cell r="B592">
            <v>0</v>
          </cell>
          <cell r="T592">
            <v>0</v>
          </cell>
          <cell r="U592">
            <v>0</v>
          </cell>
          <cell r="V592">
            <v>0</v>
          </cell>
          <cell r="W592">
            <v>0</v>
          </cell>
          <cell r="X592">
            <v>0</v>
          </cell>
          <cell r="Y592">
            <v>0</v>
          </cell>
          <cell r="Z592">
            <v>0</v>
          </cell>
          <cell r="AA592">
            <v>0</v>
          </cell>
        </row>
        <row r="593">
          <cell r="B593">
            <v>0</v>
          </cell>
          <cell r="T593">
            <v>0</v>
          </cell>
          <cell r="U593">
            <v>0</v>
          </cell>
          <cell r="V593">
            <v>0</v>
          </cell>
          <cell r="W593">
            <v>0</v>
          </cell>
          <cell r="X593">
            <v>0</v>
          </cell>
          <cell r="Y593">
            <v>0</v>
          </cell>
          <cell r="Z593">
            <v>0</v>
          </cell>
          <cell r="AA593">
            <v>0</v>
          </cell>
        </row>
        <row r="594">
          <cell r="B594">
            <v>0</v>
          </cell>
          <cell r="T594">
            <v>0</v>
          </cell>
          <cell r="U594">
            <v>0</v>
          </cell>
          <cell r="V594">
            <v>0</v>
          </cell>
          <cell r="W594">
            <v>0</v>
          </cell>
          <cell r="X594">
            <v>0</v>
          </cell>
          <cell r="Y594">
            <v>0</v>
          </cell>
          <cell r="Z594">
            <v>0</v>
          </cell>
          <cell r="AA594">
            <v>0</v>
          </cell>
        </row>
        <row r="595">
          <cell r="B595">
            <v>0</v>
          </cell>
          <cell r="T595">
            <v>0</v>
          </cell>
          <cell r="U595">
            <v>0</v>
          </cell>
          <cell r="V595">
            <v>0</v>
          </cell>
          <cell r="W595">
            <v>0</v>
          </cell>
          <cell r="X595">
            <v>0</v>
          </cell>
          <cell r="Y595">
            <v>0</v>
          </cell>
          <cell r="Z595">
            <v>0</v>
          </cell>
          <cell r="AA595">
            <v>0</v>
          </cell>
        </row>
        <row r="596">
          <cell r="B596">
            <v>0</v>
          </cell>
          <cell r="T596">
            <v>0</v>
          </cell>
          <cell r="U596">
            <v>0</v>
          </cell>
          <cell r="V596">
            <v>0</v>
          </cell>
          <cell r="W596">
            <v>0</v>
          </cell>
          <cell r="X596">
            <v>0</v>
          </cell>
          <cell r="Y596">
            <v>0</v>
          </cell>
          <cell r="Z596">
            <v>0</v>
          </cell>
          <cell r="AA596">
            <v>0</v>
          </cell>
        </row>
        <row r="597">
          <cell r="B597">
            <v>0</v>
          </cell>
          <cell r="T597">
            <v>0</v>
          </cell>
          <cell r="U597">
            <v>0</v>
          </cell>
          <cell r="V597">
            <v>0</v>
          </cell>
          <cell r="W597">
            <v>0</v>
          </cell>
          <cell r="X597">
            <v>0</v>
          </cell>
          <cell r="Y597">
            <v>0</v>
          </cell>
          <cell r="Z597">
            <v>0</v>
          </cell>
          <cell r="AA597">
            <v>0</v>
          </cell>
        </row>
        <row r="598">
          <cell r="B598">
            <v>0</v>
          </cell>
          <cell r="T598">
            <v>0</v>
          </cell>
          <cell r="U598">
            <v>0</v>
          </cell>
          <cell r="V598">
            <v>0</v>
          </cell>
          <cell r="W598">
            <v>0</v>
          </cell>
          <cell r="X598">
            <v>0</v>
          </cell>
          <cell r="Y598">
            <v>0</v>
          </cell>
          <cell r="Z598">
            <v>0</v>
          </cell>
          <cell r="AA598">
            <v>0</v>
          </cell>
        </row>
        <row r="599">
          <cell r="B599">
            <v>0</v>
          </cell>
          <cell r="T599">
            <v>0</v>
          </cell>
          <cell r="U599">
            <v>0</v>
          </cell>
          <cell r="V599">
            <v>0</v>
          </cell>
          <cell r="W599">
            <v>0</v>
          </cell>
          <cell r="X599">
            <v>0</v>
          </cell>
          <cell r="Y599">
            <v>0</v>
          </cell>
          <cell r="Z599">
            <v>0</v>
          </cell>
          <cell r="AA599">
            <v>0</v>
          </cell>
        </row>
        <row r="600">
          <cell r="B600">
            <v>0</v>
          </cell>
          <cell r="T600">
            <v>0</v>
          </cell>
          <cell r="U600">
            <v>0</v>
          </cell>
          <cell r="V600">
            <v>0</v>
          </cell>
          <cell r="W600">
            <v>0</v>
          </cell>
          <cell r="X600">
            <v>0</v>
          </cell>
          <cell r="Y600">
            <v>0</v>
          </cell>
          <cell r="Z600">
            <v>0</v>
          </cell>
          <cell r="AA600">
            <v>0</v>
          </cell>
        </row>
        <row r="601">
          <cell r="B601">
            <v>0</v>
          </cell>
          <cell r="T601">
            <v>0</v>
          </cell>
          <cell r="U601">
            <v>0</v>
          </cell>
          <cell r="V601">
            <v>0</v>
          </cell>
          <cell r="W601">
            <v>0</v>
          </cell>
          <cell r="X601">
            <v>0</v>
          </cell>
          <cell r="Y601">
            <v>0</v>
          </cell>
          <cell r="Z601">
            <v>0</v>
          </cell>
          <cell r="AA601">
            <v>0</v>
          </cell>
        </row>
        <row r="602">
          <cell r="B602">
            <v>0</v>
          </cell>
          <cell r="T602">
            <v>0</v>
          </cell>
          <cell r="U602">
            <v>0</v>
          </cell>
          <cell r="V602">
            <v>0</v>
          </cell>
          <cell r="W602">
            <v>0</v>
          </cell>
          <cell r="X602">
            <v>0</v>
          </cell>
          <cell r="Y602">
            <v>0</v>
          </cell>
          <cell r="Z602">
            <v>0</v>
          </cell>
          <cell r="AA602">
            <v>0</v>
          </cell>
        </row>
        <row r="603">
          <cell r="B603">
            <v>0</v>
          </cell>
          <cell r="T603">
            <v>0</v>
          </cell>
          <cell r="U603">
            <v>0</v>
          </cell>
          <cell r="V603">
            <v>0</v>
          </cell>
          <cell r="W603">
            <v>0</v>
          </cell>
          <cell r="X603">
            <v>0</v>
          </cell>
          <cell r="Y603">
            <v>0</v>
          </cell>
          <cell r="Z603">
            <v>0</v>
          </cell>
          <cell r="AA603">
            <v>0</v>
          </cell>
        </row>
        <row r="604">
          <cell r="B604">
            <v>0</v>
          </cell>
          <cell r="T604">
            <v>0</v>
          </cell>
          <cell r="U604">
            <v>0</v>
          </cell>
          <cell r="V604">
            <v>0</v>
          </cell>
          <cell r="W604">
            <v>0</v>
          </cell>
          <cell r="X604">
            <v>0</v>
          </cell>
          <cell r="Y604">
            <v>0</v>
          </cell>
          <cell r="Z604">
            <v>0</v>
          </cell>
          <cell r="AA604">
            <v>0</v>
          </cell>
        </row>
        <row r="605">
          <cell r="B605">
            <v>0</v>
          </cell>
          <cell r="T605">
            <v>0</v>
          </cell>
          <cell r="U605">
            <v>0</v>
          </cell>
          <cell r="V605">
            <v>0</v>
          </cell>
          <cell r="W605">
            <v>0</v>
          </cell>
          <cell r="X605">
            <v>0</v>
          </cell>
          <cell r="Y605">
            <v>0</v>
          </cell>
          <cell r="Z605">
            <v>0</v>
          </cell>
          <cell r="AA605">
            <v>0</v>
          </cell>
        </row>
        <row r="606">
          <cell r="B606">
            <v>0</v>
          </cell>
          <cell r="T606">
            <v>0</v>
          </cell>
          <cell r="U606">
            <v>0</v>
          </cell>
          <cell r="V606">
            <v>0</v>
          </cell>
          <cell r="W606">
            <v>0</v>
          </cell>
          <cell r="X606">
            <v>0</v>
          </cell>
          <cell r="Y606">
            <v>0</v>
          </cell>
          <cell r="Z606">
            <v>0</v>
          </cell>
          <cell r="AA606">
            <v>0</v>
          </cell>
        </row>
        <row r="607">
          <cell r="B607">
            <v>0</v>
          </cell>
          <cell r="T607">
            <v>0</v>
          </cell>
          <cell r="U607">
            <v>0</v>
          </cell>
          <cell r="V607">
            <v>0</v>
          </cell>
          <cell r="W607">
            <v>0</v>
          </cell>
          <cell r="X607">
            <v>0</v>
          </cell>
          <cell r="Y607">
            <v>0</v>
          </cell>
          <cell r="Z607">
            <v>0</v>
          </cell>
          <cell r="AA607">
            <v>0</v>
          </cell>
        </row>
        <row r="608">
          <cell r="B608">
            <v>0</v>
          </cell>
          <cell r="T608">
            <v>0</v>
          </cell>
          <cell r="U608">
            <v>0</v>
          </cell>
          <cell r="V608">
            <v>0</v>
          </cell>
          <cell r="W608">
            <v>0</v>
          </cell>
          <cell r="X608">
            <v>0</v>
          </cell>
          <cell r="Y608">
            <v>0</v>
          </cell>
          <cell r="Z608">
            <v>0</v>
          </cell>
          <cell r="AA608">
            <v>0</v>
          </cell>
        </row>
        <row r="609">
          <cell r="B609">
            <v>0</v>
          </cell>
          <cell r="T609">
            <v>0</v>
          </cell>
          <cell r="U609">
            <v>0</v>
          </cell>
          <cell r="V609">
            <v>0</v>
          </cell>
          <cell r="W609">
            <v>0</v>
          </cell>
          <cell r="X609">
            <v>0</v>
          </cell>
          <cell r="Y609">
            <v>0</v>
          </cell>
          <cell r="Z609">
            <v>0</v>
          </cell>
          <cell r="AA609">
            <v>0</v>
          </cell>
        </row>
        <row r="610">
          <cell r="B610">
            <v>0</v>
          </cell>
          <cell r="T610">
            <v>0</v>
          </cell>
          <cell r="U610">
            <v>0</v>
          </cell>
          <cell r="V610">
            <v>0</v>
          </cell>
          <cell r="W610">
            <v>0</v>
          </cell>
          <cell r="X610">
            <v>0</v>
          </cell>
          <cell r="Y610">
            <v>0</v>
          </cell>
          <cell r="Z610">
            <v>0</v>
          </cell>
          <cell r="AA610">
            <v>0</v>
          </cell>
        </row>
        <row r="611">
          <cell r="B611">
            <v>0</v>
          </cell>
          <cell r="T611">
            <v>0</v>
          </cell>
          <cell r="U611">
            <v>0</v>
          </cell>
          <cell r="V611">
            <v>0</v>
          </cell>
          <cell r="W611">
            <v>0</v>
          </cell>
          <cell r="X611">
            <v>0</v>
          </cell>
          <cell r="Y611">
            <v>0</v>
          </cell>
          <cell r="Z611">
            <v>0</v>
          </cell>
          <cell r="AA611">
            <v>0</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ow r="10">
          <cell r="G10">
            <v>0.03</v>
          </cell>
          <cell r="H10">
            <v>0.04</v>
          </cell>
          <cell r="I10">
            <v>0.01</v>
          </cell>
        </row>
      </sheetData>
      <sheetData sheetId="24">
        <row r="25">
          <cell r="F25">
            <v>3.9909153378664852E-2</v>
          </cell>
          <cell r="G25">
            <v>0.10036409874522789</v>
          </cell>
          <cell r="H25">
            <v>5.7117963753504197E-2</v>
          </cell>
          <cell r="I25">
            <v>2.2608687962007545E-2</v>
          </cell>
          <cell r="J25">
            <v>2.5861655271887107E-2</v>
          </cell>
          <cell r="K25">
            <v>2.1778243527577512E-2</v>
          </cell>
          <cell r="L25">
            <v>2.1112015247234828E-2</v>
          </cell>
          <cell r="M25">
            <v>2.0605611437519933E-2</v>
          </cell>
          <cell r="N25">
            <v>2.0170109706586503E-2</v>
          </cell>
          <cell r="O25">
            <v>2.0170109706586503E-2</v>
          </cell>
        </row>
      </sheetData>
      <sheetData sheetId="25">
        <row r="11">
          <cell r="C11">
            <v>7.5999999999999998E-2</v>
          </cell>
          <cell r="D11">
            <v>8.5999999999999993E-2</v>
          </cell>
          <cell r="E11">
            <v>6.6000000000000003E-2</v>
          </cell>
        </row>
        <row r="13">
          <cell r="C13">
            <v>7.0999999999999994E-2</v>
          </cell>
          <cell r="D13">
            <v>8.0999999999999989E-2</v>
          </cell>
          <cell r="E13">
            <v>6.0999999999999992E-2</v>
          </cell>
        </row>
      </sheetData>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ow r="8">
          <cell r="CX8" t="str">
            <v>2022/23</v>
          </cell>
          <cell r="CY8" t="str">
            <v>2023/24</v>
          </cell>
          <cell r="CZ8" t="str">
            <v>2024/25</v>
          </cell>
          <cell r="DA8" t="str">
            <v>2025/26</v>
          </cell>
          <cell r="DB8" t="str">
            <v>2026/27</v>
          </cell>
          <cell r="DC8" t="str">
            <v>2027/28</v>
          </cell>
          <cell r="DD8" t="str">
            <v>2028/29</v>
          </cell>
          <cell r="DE8" t="str">
            <v>2029/30</v>
          </cell>
          <cell r="DF8" t="str">
            <v>2030/31</v>
          </cell>
        </row>
        <row r="9">
          <cell r="B9" t="str">
            <v>WE130</v>
          </cell>
          <cell r="CX9">
            <v>14.670988626140012</v>
          </cell>
          <cell r="CY9">
            <v>32.846881755251978</v>
          </cell>
          <cell r="CZ9">
            <v>25.847404613000023</v>
          </cell>
          <cell r="DA9">
            <v>20.915175781533627</v>
          </cell>
          <cell r="DB9">
            <v>16.718436533837185</v>
          </cell>
          <cell r="DC9">
            <v>11.8422443268216</v>
          </cell>
          <cell r="DD9">
            <v>7.9638246592751294</v>
          </cell>
          <cell r="DE9">
            <v>5.6773003276038034</v>
          </cell>
          <cell r="DF9">
            <v>5.03231629320116</v>
          </cell>
        </row>
        <row r="10">
          <cell r="B10" t="str">
            <v>WE347</v>
          </cell>
          <cell r="CX10">
            <v>207.98400738913622</v>
          </cell>
          <cell r="CY10">
            <v>502.46686050036453</v>
          </cell>
          <cell r="CZ10">
            <v>372.35149689432569</v>
          </cell>
          <cell r="DA10">
            <v>296.61442694960181</v>
          </cell>
          <cell r="DB10">
            <v>236.07771744084476</v>
          </cell>
          <cell r="DC10">
            <v>165.86559476863724</v>
          </cell>
          <cell r="DD10">
            <v>109.46039217473847</v>
          </cell>
          <cell r="DE10">
            <v>76.642300956039506</v>
          </cell>
          <cell r="DF10">
            <v>67.235554936674546</v>
          </cell>
        </row>
        <row r="11">
          <cell r="B11" t="str">
            <v>WI127</v>
          </cell>
          <cell r="CX11">
            <v>2.1182947606798761</v>
          </cell>
          <cell r="CY11">
            <v>0.22245101332350642</v>
          </cell>
          <cell r="CZ11">
            <v>0.1759988212858617</v>
          </cell>
          <cell r="DA11">
            <v>0.14223717671762587</v>
          </cell>
          <cell r="DB11">
            <v>0.11322266904407527</v>
          </cell>
          <cell r="DC11">
            <v>7.976997024268441E-2</v>
          </cell>
          <cell r="DD11">
            <v>5.3406533234993905E-2</v>
          </cell>
          <cell r="DE11">
            <v>3.7659446851605098E-2</v>
          </cell>
          <cell r="DF11">
            <v>3.3175703327822284E-2</v>
          </cell>
        </row>
        <row r="12">
          <cell r="B12" t="str">
            <v>WI346</v>
          </cell>
          <cell r="CX12">
            <v>6.928444419657934E-3</v>
          </cell>
          <cell r="CY12">
            <v>2.7784265662373313</v>
          </cell>
          <cell r="CZ12">
            <v>2.484194469241007</v>
          </cell>
          <cell r="DA12">
            <v>1.9936190923275496</v>
          </cell>
          <cell r="DB12">
            <v>1.6124941679450779</v>
          </cell>
          <cell r="DC12">
            <v>1.1382004201511475</v>
          </cell>
          <cell r="DD12">
            <v>0.75673852500745054</v>
          </cell>
          <cell r="DE12">
            <v>0.53097808231048271</v>
          </cell>
          <cell r="DF12">
            <v>0.46836219688514386</v>
          </cell>
        </row>
        <row r="13">
          <cell r="B13" t="str">
            <v>WN127</v>
          </cell>
          <cell r="CX13">
            <v>0.41543752979553206</v>
          </cell>
          <cell r="CY13">
            <v>2.0175708645172721E-2</v>
          </cell>
          <cell r="CZ13">
            <v>1.6839513704598436E-2</v>
          </cell>
          <cell r="DA13">
            <v>1.4625091124846067E-2</v>
          </cell>
          <cell r="DB13">
            <v>1.2571805411238E-2</v>
          </cell>
          <cell r="DC13">
            <v>9.256940886078065E-3</v>
          </cell>
          <cell r="DD13">
            <v>6.496159821594836E-3</v>
          </cell>
          <cell r="DE13">
            <v>4.759266399272581E-3</v>
          </cell>
          <cell r="DF13">
            <v>4.3222937447177021E-3</v>
          </cell>
        </row>
        <row r="14">
          <cell r="B14" t="str">
            <v>WN346</v>
          </cell>
          <cell r="CX14">
            <v>1.4490755704699989E-3</v>
          </cell>
          <cell r="CY14">
            <v>0.25195054135528638</v>
          </cell>
          <cell r="CZ14">
            <v>0.23444594878454894</v>
          </cell>
          <cell r="DA14">
            <v>0.20283819831052421</v>
          </cell>
          <cell r="DB14">
            <v>0.17388825023429855</v>
          </cell>
          <cell r="DC14">
            <v>0.12831701166894552</v>
          </cell>
          <cell r="DD14">
            <v>8.862237814681713E-2</v>
          </cell>
          <cell r="DE14">
            <v>6.4701760736513694E-2</v>
          </cell>
          <cell r="DF14">
            <v>5.7994845189968516E-2</v>
          </cell>
        </row>
        <row r="15">
          <cell r="B15" t="str">
            <v>WX130</v>
          </cell>
          <cell r="CX15">
            <v>7.2037262582172694</v>
          </cell>
          <cell r="CY15">
            <v>3.3144138958675984</v>
          </cell>
          <cell r="CZ15">
            <v>2.4731739417495442</v>
          </cell>
          <cell r="DA15">
            <v>2.1272723068706703</v>
          </cell>
          <cell r="DB15">
            <v>1.8062886448168516</v>
          </cell>
          <cell r="DC15">
            <v>1.3274161177581307</v>
          </cell>
          <cell r="DD15">
            <v>0.93099526512066522</v>
          </cell>
          <cell r="DE15">
            <v>0.6857409808440964</v>
          </cell>
          <cell r="DF15">
            <v>0.61547920145792279</v>
          </cell>
        </row>
        <row r="16">
          <cell r="B16" t="str">
            <v>WX347</v>
          </cell>
          <cell r="CX16">
            <v>79.958845456227493</v>
          </cell>
          <cell r="CY16">
            <v>36.821509422973975</v>
          </cell>
          <cell r="CZ16">
            <v>32.170707030676397</v>
          </cell>
          <cell r="DA16">
            <v>28.3452503744499</v>
          </cell>
          <cell r="DB16">
            <v>24.180338435686306</v>
          </cell>
          <cell r="DC16">
            <v>17.796818030371917</v>
          </cell>
          <cell r="DD16">
            <v>12.397921018505029</v>
          </cell>
          <cell r="DE16">
            <v>9.0233700158455257</v>
          </cell>
          <cell r="DF16">
            <v>8.1336064499725378</v>
          </cell>
        </row>
        <row r="17">
          <cell r="B17" t="str">
            <v>WE129</v>
          </cell>
          <cell r="CX17">
            <v>17.388735877590676</v>
          </cell>
          <cell r="CY17">
            <v>20.808434421327657</v>
          </cell>
          <cell r="CZ17">
            <v>11.688224889811927</v>
          </cell>
          <cell r="DA17">
            <v>9.0816109157235321</v>
          </cell>
          <cell r="DB17">
            <v>6.4921200710675091</v>
          </cell>
          <cell r="DC17">
            <v>4.3062824977847809</v>
          </cell>
          <cell r="DD17">
            <v>2.6492512806181674</v>
          </cell>
          <cell r="DE17">
            <v>1.7045142870311638</v>
          </cell>
          <cell r="DF17">
            <v>1.7568544329094211</v>
          </cell>
        </row>
        <row r="18">
          <cell r="B18" t="str">
            <v>WX129</v>
          </cell>
          <cell r="CX18">
            <v>4.3305426477570466</v>
          </cell>
          <cell r="CY18">
            <v>1.3116212684521578</v>
          </cell>
          <cell r="CZ18">
            <v>1.0727961984133592</v>
          </cell>
          <cell r="DA18">
            <v>0.90164366191051792</v>
          </cell>
          <cell r="DB18">
            <v>0.68684652371506671</v>
          </cell>
          <cell r="DC18">
            <v>0.47859490415431066</v>
          </cell>
          <cell r="DD18">
            <v>0.30984885903889625</v>
          </cell>
          <cell r="DE18">
            <v>0.20799980430117013</v>
          </cell>
          <cell r="DF18">
            <v>0.21536688631668974</v>
          </cell>
        </row>
        <row r="19">
          <cell r="B19" t="str">
            <v>WI123</v>
          </cell>
          <cell r="CX19">
            <v>2.0564665144892413E-4</v>
          </cell>
          <cell r="CY19">
            <v>0</v>
          </cell>
          <cell r="CZ19">
            <v>0</v>
          </cell>
          <cell r="DA19">
            <v>0</v>
          </cell>
          <cell r="DB19">
            <v>0</v>
          </cell>
          <cell r="DC19">
            <v>0</v>
          </cell>
          <cell r="DD19">
            <v>0</v>
          </cell>
          <cell r="DE19">
            <v>0</v>
          </cell>
          <cell r="DF19">
            <v>0</v>
          </cell>
        </row>
        <row r="20">
          <cell r="B20" t="str">
            <v>WN123</v>
          </cell>
          <cell r="CX20">
            <v>4.8272323639667144E-5</v>
          </cell>
          <cell r="CY20">
            <v>0</v>
          </cell>
          <cell r="CZ20">
            <v>0</v>
          </cell>
          <cell r="DA20">
            <v>0</v>
          </cell>
          <cell r="DB20">
            <v>0</v>
          </cell>
          <cell r="DC20">
            <v>0</v>
          </cell>
          <cell r="DD20">
            <v>0</v>
          </cell>
          <cell r="DE20">
            <v>0</v>
          </cell>
          <cell r="DF20">
            <v>0</v>
          </cell>
        </row>
        <row r="21">
          <cell r="B21" t="str">
            <v>WE310</v>
          </cell>
          <cell r="CX21">
            <v>85.165282835808924</v>
          </cell>
          <cell r="CY21">
            <v>115.5281148701871</v>
          </cell>
          <cell r="CZ21">
            <v>116.25950878713952</v>
          </cell>
          <cell r="DA21">
            <v>92.60578628379875</v>
          </cell>
          <cell r="DB21">
            <v>66.707924499641294</v>
          </cell>
          <cell r="DC21">
            <v>42.073250575673931</v>
          </cell>
          <cell r="DD21">
            <v>20.111894501274698</v>
          </cell>
          <cell r="DE21">
            <v>5.6745744447965869</v>
          </cell>
          <cell r="DF21">
            <v>0</v>
          </cell>
        </row>
        <row r="22">
          <cell r="B22" t="str">
            <v>WE311</v>
          </cell>
          <cell r="CX22">
            <v>47.254428270803402</v>
          </cell>
          <cell r="CY22">
            <v>74.668662961648209</v>
          </cell>
          <cell r="CZ22">
            <v>64.786447341503418</v>
          </cell>
          <cell r="DA22">
            <v>51.856087133453102</v>
          </cell>
          <cell r="DB22">
            <v>38.365433955192863</v>
          </cell>
          <cell r="DC22">
            <v>23.912249775489911</v>
          </cell>
          <cell r="DD22">
            <v>11.430242486696242</v>
          </cell>
          <cell r="DE22">
            <v>3.2767382541433818</v>
          </cell>
          <cell r="DF22">
            <v>0</v>
          </cell>
        </row>
        <row r="23">
          <cell r="B23" t="str">
            <v>WI300</v>
          </cell>
          <cell r="CX23">
            <v>51.974043831890768</v>
          </cell>
          <cell r="CY23">
            <v>73.870797398975199</v>
          </cell>
          <cell r="CZ23">
            <v>86.621747700854186</v>
          </cell>
          <cell r="DA23">
            <v>68.067846797444545</v>
          </cell>
          <cell r="DB23">
            <v>49.999523440573043</v>
          </cell>
          <cell r="DC23">
            <v>31.286235006711415</v>
          </cell>
          <cell r="DD23">
            <v>14.837501056754395</v>
          </cell>
          <cell r="DE23">
            <v>4.1745157026828785</v>
          </cell>
          <cell r="DF23">
            <v>0</v>
          </cell>
        </row>
        <row r="24">
          <cell r="B24" t="str">
            <v>WI301</v>
          </cell>
          <cell r="CX24">
            <v>17.068307172168677</v>
          </cell>
          <cell r="CY24">
            <v>37.170662428415568</v>
          </cell>
          <cell r="CZ24">
            <v>30.535636363777556</v>
          </cell>
          <cell r="DA24">
            <v>24.418841227954843</v>
          </cell>
          <cell r="DB24">
            <v>18.121016814571984</v>
          </cell>
          <cell r="DC24">
            <v>11.166377023736157</v>
          </cell>
          <cell r="DD24">
            <v>5.4246701920851432</v>
          </cell>
          <cell r="DE24">
            <v>1.5225342588664224</v>
          </cell>
          <cell r="DF24">
            <v>0</v>
          </cell>
        </row>
        <row r="25">
          <cell r="B25" t="str">
            <v>WN300</v>
          </cell>
          <cell r="CX25">
            <v>43.523557064846074</v>
          </cell>
          <cell r="CY25">
            <v>13.232583095145511</v>
          </cell>
          <cell r="CZ25">
            <v>12.874421391342429</v>
          </cell>
          <cell r="DA25">
            <v>10.731616478914992</v>
          </cell>
          <cell r="DB25">
            <v>8.237391854964585</v>
          </cell>
          <cell r="DC25">
            <v>5.2951307220092207</v>
          </cell>
          <cell r="DD25">
            <v>2.603372064706162</v>
          </cell>
          <cell r="DE25">
            <v>0.75193008591168109</v>
          </cell>
          <cell r="DF25">
            <v>0</v>
          </cell>
        </row>
        <row r="26">
          <cell r="B26" t="str">
            <v>WN301</v>
          </cell>
          <cell r="CX26">
            <v>17.428624597792993</v>
          </cell>
          <cell r="CY26">
            <v>5.4053572235864173</v>
          </cell>
          <cell r="CZ26">
            <v>4.9522586514523148</v>
          </cell>
          <cell r="DA26">
            <v>4.1529398433265818</v>
          </cell>
          <cell r="DB26">
            <v>3.1644032803823872</v>
          </cell>
          <cell r="DC26">
            <v>2.0414007386323303</v>
          </cell>
          <cell r="DD26">
            <v>0.99633802754534284</v>
          </cell>
          <cell r="DE26">
            <v>0.29013179935302885</v>
          </cell>
          <cell r="DF26">
            <v>0</v>
          </cell>
        </row>
        <row r="27">
          <cell r="B27" t="str">
            <v>WX310</v>
          </cell>
          <cell r="CX27">
            <v>38.251706226533841</v>
          </cell>
          <cell r="CY27">
            <v>16.217567503023989</v>
          </cell>
          <cell r="CZ27">
            <v>15.046339778985184</v>
          </cell>
          <cell r="DA27">
            <v>12.703108919432861</v>
          </cell>
          <cell r="DB27">
            <v>9.7153746977173832</v>
          </cell>
          <cell r="DC27">
            <v>6.2994377452944192</v>
          </cell>
          <cell r="DD27">
            <v>3.0903530418420431</v>
          </cell>
          <cell r="DE27">
            <v>0.8991893518309676</v>
          </cell>
          <cell r="DF27">
            <v>0</v>
          </cell>
        </row>
        <row r="28">
          <cell r="B28" t="str">
            <v>WX311</v>
          </cell>
          <cell r="CX28">
            <v>25.212012880306126</v>
          </cell>
          <cell r="CY28">
            <v>9.2669605917556428</v>
          </cell>
          <cell r="CZ28">
            <v>10.492880632373851</v>
          </cell>
          <cell r="DA28">
            <v>8.6709128636830535</v>
          </cell>
          <cell r="DB28">
            <v>6.6148565684171734</v>
          </cell>
          <cell r="DC28">
            <v>4.2798598413350817</v>
          </cell>
          <cell r="DD28">
            <v>2.0898553835430072</v>
          </cell>
          <cell r="DE28">
            <v>0.60893003941068213</v>
          </cell>
          <cell r="DF28">
            <v>0</v>
          </cell>
        </row>
        <row r="29">
          <cell r="B29" t="str">
            <v>WE312</v>
          </cell>
          <cell r="CX29">
            <v>1.2272445307562905</v>
          </cell>
          <cell r="CY29">
            <v>1.4943689413562187</v>
          </cell>
          <cell r="CZ29">
            <v>1.1045579253258957</v>
          </cell>
          <cell r="DA29">
            <v>0.81721339143353899</v>
          </cell>
          <cell r="DB29">
            <v>0.54403118887242286</v>
          </cell>
          <cell r="DC29">
            <v>0.30447694710548157</v>
          </cell>
          <cell r="DD29">
            <v>0.12550792028289165</v>
          </cell>
          <cell r="DE29">
            <v>2.9867174201216103E-2</v>
          </cell>
          <cell r="DF29">
            <v>0</v>
          </cell>
        </row>
        <row r="30">
          <cell r="B30" t="str">
            <v>WI302</v>
          </cell>
          <cell r="CX30">
            <v>0.67018065998058896</v>
          </cell>
          <cell r="CY30">
            <v>1.1672229760672557</v>
          </cell>
          <cell r="CZ30">
            <v>0.81310661228360037</v>
          </cell>
          <cell r="DA30">
            <v>0.60051476339673937</v>
          </cell>
          <cell r="DB30">
            <v>0.39731722622686838</v>
          </cell>
          <cell r="DC30">
            <v>0.22224326248467705</v>
          </cell>
          <cell r="DD30">
            <v>9.171974682440541E-2</v>
          </cell>
          <cell r="DE30">
            <v>2.1745537280564817E-2</v>
          </cell>
          <cell r="DF30">
            <v>0</v>
          </cell>
        </row>
        <row r="31">
          <cell r="B31" t="str">
            <v>WN302</v>
          </cell>
          <cell r="CX31">
            <v>0.6815213074095936</v>
          </cell>
          <cell r="CY31">
            <v>0.16937237937468427</v>
          </cell>
          <cell r="CZ31">
            <v>0.12342983642269378</v>
          </cell>
          <cell r="DA31">
            <v>9.6432129177314391E-2</v>
          </cell>
          <cell r="DB31">
            <v>6.6762418404076693E-2</v>
          </cell>
          <cell r="DC31">
            <v>3.8680593316245321E-2</v>
          </cell>
          <cell r="DD31">
            <v>1.6549424201322209E-2</v>
          </cell>
          <cell r="DE31">
            <v>4.0417332925066001E-3</v>
          </cell>
          <cell r="DF31">
            <v>0</v>
          </cell>
        </row>
        <row r="32">
          <cell r="B32" t="str">
            <v>WX312</v>
          </cell>
          <cell r="CX32">
            <v>0.75222856661775073</v>
          </cell>
          <cell r="CY32">
            <v>0.15137565276534343</v>
          </cell>
          <cell r="CZ32">
            <v>0.14973250360016591</v>
          </cell>
          <cell r="DA32">
            <v>0.11708599289355702</v>
          </cell>
          <cell r="DB32">
            <v>8.1470122746683984E-2</v>
          </cell>
          <cell r="DC32">
            <v>4.7208382859637708E-2</v>
          </cell>
          <cell r="DD32">
            <v>2.0172763404194393E-2</v>
          </cell>
          <cell r="DE32">
            <v>4.9403281953464976E-3</v>
          </cell>
          <cell r="DF32">
            <v>0</v>
          </cell>
        </row>
        <row r="33">
          <cell r="B33" t="str">
            <v>WX338</v>
          </cell>
          <cell r="CX33">
            <v>0.63975718502948653</v>
          </cell>
          <cell r="CY33">
            <v>0.15392473260328299</v>
          </cell>
          <cell r="CZ33">
            <v>0.15221278313757663</v>
          </cell>
          <cell r="DA33">
            <v>0.11797766890497496</v>
          </cell>
          <cell r="DB33">
            <v>8.1493424952177346E-2</v>
          </cell>
          <cell r="DC33">
            <v>4.6981565017427472E-2</v>
          </cell>
          <cell r="DD33">
            <v>1.9979675303325055E-2</v>
          </cell>
          <cell r="DE33">
            <v>4.8732972782801112E-3</v>
          </cell>
          <cell r="DF33">
            <v>0</v>
          </cell>
        </row>
        <row r="34">
          <cell r="B34" t="str">
            <v>WI336</v>
          </cell>
          <cell r="CX34">
            <v>0.45631515109832976</v>
          </cell>
          <cell r="CY34">
            <v>0.55547430090006888</v>
          </cell>
          <cell r="CZ34">
            <v>0.52030442408170186</v>
          </cell>
          <cell r="DA34">
            <v>0.38435396441740244</v>
          </cell>
          <cell r="DB34">
            <v>0.25459917868400822</v>
          </cell>
          <cell r="DC34">
            <v>0.14241667899847227</v>
          </cell>
          <cell r="DD34">
            <v>5.8742956834165985E-2</v>
          </cell>
          <cell r="DE34">
            <v>1.3932946970095915E-2</v>
          </cell>
          <cell r="DF34">
            <v>0</v>
          </cell>
        </row>
        <row r="35">
          <cell r="B35" t="str">
            <v>WE338</v>
          </cell>
          <cell r="CX35">
            <v>0.9415927342285465</v>
          </cell>
          <cell r="CY35">
            <v>1.1424111251013735</v>
          </cell>
          <cell r="CZ35">
            <v>0.78961982275692388</v>
          </cell>
          <cell r="DA35">
            <v>0.58402548207466332</v>
          </cell>
          <cell r="DB35">
            <v>0.3879719253189714</v>
          </cell>
          <cell r="DC35">
            <v>0.21713095501139615</v>
          </cell>
          <cell r="DD35">
            <v>8.956921278090843E-2</v>
          </cell>
          <cell r="DE35">
            <v>2.1294494042307988E-2</v>
          </cell>
          <cell r="DF35">
            <v>0</v>
          </cell>
        </row>
        <row r="36">
          <cell r="B36" t="str">
            <v>WN336</v>
          </cell>
          <cell r="CX36">
            <v>0.4235967092358921</v>
          </cell>
          <cell r="CY36">
            <v>8.4955974068891216E-2</v>
          </cell>
          <cell r="CZ36">
            <v>8.7394860611826095E-2</v>
          </cell>
          <cell r="DA36">
            <v>6.7705543693192496E-2</v>
          </cell>
          <cell r="DB36">
            <v>4.6668186387526338E-2</v>
          </cell>
          <cell r="DC36">
            <v>2.6900448779108278E-2</v>
          </cell>
          <cell r="DD36">
            <v>1.143921826403385E-2</v>
          </cell>
          <cell r="DE36">
            <v>2.7855040706362341E-3</v>
          </cell>
          <cell r="DF36">
            <v>0</v>
          </cell>
        </row>
        <row r="37">
          <cell r="B37" t="str">
            <v>WE313</v>
          </cell>
          <cell r="CX37">
            <v>7.2146128170275521</v>
          </cell>
          <cell r="CY37">
            <v>6.7235249048406054</v>
          </cell>
          <cell r="CZ37">
            <v>6.1779009687490722</v>
          </cell>
          <cell r="DA37">
            <v>4.5703130920860113</v>
          </cell>
          <cell r="DB37">
            <v>3.0341618196985944</v>
          </cell>
          <cell r="DC37">
            <v>1.6985497444991335</v>
          </cell>
          <cell r="DD37">
            <v>0.70162125589605773</v>
          </cell>
          <cell r="DE37">
            <v>0.16691322387051391</v>
          </cell>
          <cell r="DF37">
            <v>0</v>
          </cell>
        </row>
        <row r="38">
          <cell r="B38" t="str">
            <v>WE339</v>
          </cell>
          <cell r="CX38">
            <v>22.393973812531286</v>
          </cell>
          <cell r="CY38">
            <v>22.227192360596874</v>
          </cell>
          <cell r="CZ38">
            <v>19.982648984975587</v>
          </cell>
          <cell r="DA38">
            <v>14.779594762741009</v>
          </cell>
          <cell r="DB38">
            <v>9.8288126139965701</v>
          </cell>
          <cell r="DC38">
            <v>5.5005147636416716</v>
          </cell>
          <cell r="DD38">
            <v>2.2690212192123838</v>
          </cell>
          <cell r="DE38">
            <v>0.53988676304521099</v>
          </cell>
          <cell r="DF38">
            <v>0</v>
          </cell>
        </row>
        <row r="39">
          <cell r="B39" t="str">
            <v>WI303</v>
          </cell>
          <cell r="CX39">
            <v>5.7761777489665072</v>
          </cell>
          <cell r="CY39">
            <v>8.8893427841851249</v>
          </cell>
          <cell r="CZ39">
            <v>6.1054910361030688</v>
          </cell>
          <cell r="DA39">
            <v>4.5120855321149902</v>
          </cell>
          <cell r="DB39">
            <v>2.9870473196990974</v>
          </cell>
          <cell r="DC39">
            <v>1.6715758948643922</v>
          </cell>
          <cell r="DD39">
            <v>0.69075152246351934</v>
          </cell>
          <cell r="DE39">
            <v>0.16401820023974872</v>
          </cell>
          <cell r="DF39">
            <v>0</v>
          </cell>
        </row>
        <row r="40">
          <cell r="B40" t="str">
            <v>WI337</v>
          </cell>
          <cell r="CX40">
            <v>6.9301027589981476</v>
          </cell>
          <cell r="CY40">
            <v>8.6383185596347509</v>
          </cell>
          <cell r="CZ40">
            <v>6.1784905685650564</v>
          </cell>
          <cell r="DA40">
            <v>4.5680386991811153</v>
          </cell>
          <cell r="DB40">
            <v>3.0285701646084311</v>
          </cell>
          <cell r="DC40">
            <v>1.6949687375544338</v>
          </cell>
          <cell r="DD40">
            <v>0.69992339417021032</v>
          </cell>
          <cell r="DE40">
            <v>0.16629196500388516</v>
          </cell>
          <cell r="DF40">
            <v>0</v>
          </cell>
        </row>
        <row r="41">
          <cell r="B41" t="str">
            <v>WN303</v>
          </cell>
          <cell r="CX41">
            <v>4.4330128835553442</v>
          </cell>
          <cell r="CY41">
            <v>1.0373463848448343</v>
          </cell>
          <cell r="CZ41">
            <v>0.92146839754780996</v>
          </cell>
          <cell r="DA41">
            <v>0.71369022953375616</v>
          </cell>
          <cell r="DB41">
            <v>0.49112930379756259</v>
          </cell>
          <cell r="DC41">
            <v>0.28311710985612271</v>
          </cell>
          <cell r="DD41">
            <v>0.1205480508541286</v>
          </cell>
          <cell r="DE41">
            <v>2.9349714312062406E-2</v>
          </cell>
          <cell r="DF41">
            <v>0</v>
          </cell>
        </row>
        <row r="42">
          <cell r="B42" t="str">
            <v>WN337</v>
          </cell>
          <cell r="CX42">
            <v>3.8228531339750118</v>
          </cell>
          <cell r="CY42">
            <v>1.2802713915574255</v>
          </cell>
          <cell r="CZ42">
            <v>0.93191179535739199</v>
          </cell>
          <cell r="DA42">
            <v>0.72865540043843524</v>
          </cell>
          <cell r="DB42">
            <v>0.50574991359859656</v>
          </cell>
          <cell r="DC42">
            <v>0.29311921546445535</v>
          </cell>
          <cell r="DD42">
            <v>0.12543216237267407</v>
          </cell>
          <cell r="DE42">
            <v>3.0698647262917204E-2</v>
          </cell>
          <cell r="DF42">
            <v>0</v>
          </cell>
        </row>
        <row r="43">
          <cell r="B43" t="str">
            <v>WX313</v>
          </cell>
          <cell r="CX43">
            <v>3.8018427080366157</v>
          </cell>
          <cell r="CY43">
            <v>1.1197325285621484</v>
          </cell>
          <cell r="CZ43">
            <v>1.0939186601767263</v>
          </cell>
          <cell r="DA43">
            <v>0.84832809339379023</v>
          </cell>
          <cell r="DB43">
            <v>0.58590322580104648</v>
          </cell>
          <cell r="DC43">
            <v>0.33789820969548712</v>
          </cell>
          <cell r="DD43">
            <v>0.14381215703202249</v>
          </cell>
          <cell r="DE43">
            <v>3.5099551246320582E-2</v>
          </cell>
          <cell r="DF43">
            <v>0</v>
          </cell>
        </row>
        <row r="44">
          <cell r="B44" t="str">
            <v>WX339</v>
          </cell>
          <cell r="CX44">
            <v>10.783478378786757</v>
          </cell>
          <cell r="CY44">
            <v>2.9794815313480147</v>
          </cell>
          <cell r="CZ44">
            <v>2.6337570382585556</v>
          </cell>
          <cell r="DA44">
            <v>2.0609512137263861</v>
          </cell>
          <cell r="DB44">
            <v>1.4322816961988256</v>
          </cell>
          <cell r="DC44">
            <v>0.83041880405183766</v>
          </cell>
          <cell r="DD44">
            <v>0.35549434495734672</v>
          </cell>
          <cell r="DE44">
            <v>8.712043406686612E-2</v>
          </cell>
          <cell r="DF44">
            <v>0</v>
          </cell>
        </row>
        <row r="45">
          <cell r="B45" t="str">
            <v>WE314</v>
          </cell>
          <cell r="CX45">
            <v>2.8064139051500412</v>
          </cell>
          <cell r="CY45">
            <v>6.3046134161698824</v>
          </cell>
          <cell r="CZ45">
            <v>8.3996738471104795</v>
          </cell>
          <cell r="DA45">
            <v>7.7347506715930354</v>
          </cell>
          <cell r="DB45">
            <v>6.3526414406120892</v>
          </cell>
          <cell r="DC45">
            <v>5.1192119317000095</v>
          </cell>
          <cell r="DD45">
            <v>4.1922112674792027</v>
          </cell>
          <cell r="DE45">
            <v>3.8342203125393644</v>
          </cell>
          <cell r="DF45">
            <v>3.5098648894260851</v>
          </cell>
        </row>
        <row r="46">
          <cell r="B46" t="str">
            <v>WE315</v>
          </cell>
          <cell r="CX46">
            <v>175.40691045663323</v>
          </cell>
          <cell r="CY46">
            <v>393.08594723753345</v>
          </cell>
          <cell r="CZ46">
            <v>484.17290457309463</v>
          </cell>
          <cell r="DA46">
            <v>597.43146311002045</v>
          </cell>
          <cell r="DB46">
            <v>698.3677261835453</v>
          </cell>
          <cell r="DC46">
            <v>786.69778299913264</v>
          </cell>
          <cell r="DD46">
            <v>874.95977894812722</v>
          </cell>
          <cell r="DE46">
            <v>960.27719599980765</v>
          </cell>
          <cell r="DF46">
            <v>1043.1875947582716</v>
          </cell>
        </row>
        <row r="47">
          <cell r="B47" t="str">
            <v>WE325</v>
          </cell>
          <cell r="CX47">
            <v>4.3667896617826099</v>
          </cell>
          <cell r="CY47">
            <v>6.3415820891473142</v>
          </cell>
          <cell r="CZ47">
            <v>8.5619579120903779</v>
          </cell>
          <cell r="DA47">
            <v>7.9144134340640555</v>
          </cell>
          <cell r="DB47">
            <v>6.5173944275233309</v>
          </cell>
          <cell r="DC47">
            <v>5.2619994543675359</v>
          </cell>
          <cell r="DD47">
            <v>4.3157708230782506</v>
          </cell>
          <cell r="DE47">
            <v>3.9520497929972143</v>
          </cell>
          <cell r="DF47">
            <v>3.6214177334389861</v>
          </cell>
        </row>
        <row r="48">
          <cell r="B48" t="str">
            <v>WI304</v>
          </cell>
          <cell r="CX48">
            <v>3.8550040965728591</v>
          </cell>
          <cell r="CY48">
            <v>15.851018569335995</v>
          </cell>
          <cell r="CZ48">
            <v>18.263461524356959</v>
          </cell>
          <cell r="DA48">
            <v>16.878618243686304</v>
          </cell>
          <cell r="DB48">
            <v>13.916020485312469</v>
          </cell>
          <cell r="DC48">
            <v>11.23536413821499</v>
          </cell>
          <cell r="DD48">
            <v>9.2157257562796051</v>
          </cell>
          <cell r="DE48">
            <v>8.4391242464811462</v>
          </cell>
          <cell r="DF48">
            <v>7.7324758842206442</v>
          </cell>
        </row>
        <row r="49">
          <cell r="B49" t="str">
            <v>WI305</v>
          </cell>
          <cell r="CX49">
            <v>249.11583309492539</v>
          </cell>
          <cell r="CY49">
            <v>641.71598847788084</v>
          </cell>
          <cell r="CZ49">
            <v>801.69669377165576</v>
          </cell>
          <cell r="DA49">
            <v>990.14588917753076</v>
          </cell>
          <cell r="DB49">
            <v>1158.0473917772656</v>
          </cell>
          <cell r="DC49">
            <v>1305.0026484708619</v>
          </cell>
          <cell r="DD49">
            <v>1451.7933711136066</v>
          </cell>
          <cell r="DE49">
            <v>1593.6481066555907</v>
          </cell>
          <cell r="DF49">
            <v>1731.4727642982825</v>
          </cell>
        </row>
        <row r="50">
          <cell r="B50" t="str">
            <v>WI326</v>
          </cell>
          <cell r="CX50">
            <v>10.10222294351127</v>
          </cell>
          <cell r="CY50">
            <v>13.042609695429611</v>
          </cell>
          <cell r="CZ50">
            <v>18.540515784972932</v>
          </cell>
          <cell r="DA50">
            <v>17.16203117917388</v>
          </cell>
          <cell r="DB50">
            <v>14.152309838703538</v>
          </cell>
          <cell r="DC50">
            <v>11.432450452424614</v>
          </cell>
          <cell r="DD50">
            <v>9.380764079847868</v>
          </cell>
          <cell r="DE50">
            <v>8.5929407800986333</v>
          </cell>
          <cell r="DF50">
            <v>7.8755353003656756</v>
          </cell>
        </row>
        <row r="51">
          <cell r="B51" t="str">
            <v>WN304</v>
          </cell>
          <cell r="CX51">
            <v>4.9077692762459879</v>
          </cell>
          <cell r="CY51">
            <v>1.9804950209168259</v>
          </cell>
          <cell r="CZ51">
            <v>2.3567410376269557</v>
          </cell>
          <cell r="DA51">
            <v>2.3115578158639813</v>
          </cell>
          <cell r="DB51">
            <v>1.9943648291078686</v>
          </cell>
          <cell r="DC51">
            <v>1.6702308294385175</v>
          </cell>
          <cell r="DD51">
            <v>1.4223213537269146</v>
          </cell>
          <cell r="DE51">
            <v>1.3438939923312452</v>
          </cell>
          <cell r="DF51">
            <v>1.2533435709437262</v>
          </cell>
        </row>
        <row r="52">
          <cell r="B52" t="str">
            <v>WN305</v>
          </cell>
          <cell r="CX52">
            <v>239.82572849439606</v>
          </cell>
          <cell r="CY52">
            <v>88.638514573890703</v>
          </cell>
          <cell r="CZ52">
            <v>132.85358399668263</v>
          </cell>
          <cell r="DA52">
            <v>172.23744679032086</v>
          </cell>
          <cell r="DB52">
            <v>209.53123186268743</v>
          </cell>
          <cell r="DC52">
            <v>243.57817009369316</v>
          </cell>
          <cell r="DD52">
            <v>279.86653317496456</v>
          </cell>
          <cell r="DE52">
            <v>315.64932170085018</v>
          </cell>
          <cell r="DF52">
            <v>348.19120502345237</v>
          </cell>
        </row>
        <row r="53">
          <cell r="B53" t="str">
            <v>WN326</v>
          </cell>
          <cell r="CX53">
            <v>5.3782152234083789</v>
          </cell>
          <cell r="CY53">
            <v>2.2784306638944254</v>
          </cell>
          <cell r="CZ53">
            <v>2.4641945659749371</v>
          </cell>
          <cell r="DA53">
            <v>2.4233022275586245</v>
          </cell>
          <cell r="DB53">
            <v>2.0938311335688797</v>
          </cell>
          <cell r="DC53">
            <v>1.7556574397405116</v>
          </cell>
          <cell r="DD53">
            <v>1.4963948423255875</v>
          </cell>
          <cell r="DE53">
            <v>1.4148842648708877</v>
          </cell>
          <cell r="DF53">
            <v>1.3203334702738692</v>
          </cell>
        </row>
        <row r="54">
          <cell r="B54" t="str">
            <v>WX314</v>
          </cell>
          <cell r="CX54">
            <v>1.9602469093313548</v>
          </cell>
          <cell r="CY54">
            <v>0.88443842430045772</v>
          </cell>
          <cell r="CZ54">
            <v>1.0157948705750615</v>
          </cell>
          <cell r="DA54">
            <v>0.99959922957182346</v>
          </cell>
          <cell r="DB54">
            <v>0.86619834813201502</v>
          </cell>
          <cell r="DC54">
            <v>0.72689529997740032</v>
          </cell>
          <cell r="DD54">
            <v>0.62004569306594493</v>
          </cell>
          <cell r="DE54">
            <v>0.58676600357684916</v>
          </cell>
          <cell r="DF54">
            <v>0.54803357638627137</v>
          </cell>
        </row>
        <row r="55">
          <cell r="B55" t="str">
            <v>WX315</v>
          </cell>
          <cell r="CX55">
            <v>91.775028276693902</v>
          </cell>
          <cell r="CY55">
            <v>47.912536382464168</v>
          </cell>
          <cell r="CZ55">
            <v>67.640545553078965</v>
          </cell>
          <cell r="DA55">
            <v>88.113948638173696</v>
          </cell>
          <cell r="DB55">
            <v>108.00619097107503</v>
          </cell>
          <cell r="DC55">
            <v>125.94420207275412</v>
          </cell>
          <cell r="DD55">
            <v>145.09434811854101</v>
          </cell>
          <cell r="DE55">
            <v>164.05494982277793</v>
          </cell>
          <cell r="DF55">
            <v>181.39571066330473</v>
          </cell>
        </row>
        <row r="56">
          <cell r="B56" t="str">
            <v>WX325</v>
          </cell>
          <cell r="CX56">
            <v>1.7759610963815129</v>
          </cell>
          <cell r="CY56">
            <v>0.70083478612959005</v>
          </cell>
          <cell r="CZ56">
            <v>1.0810293389874408</v>
          </cell>
          <cell r="DA56">
            <v>1.0599540215441301</v>
          </cell>
          <cell r="DB56">
            <v>0.91526686805354829</v>
          </cell>
          <cell r="DC56">
            <v>0.7667838185563336</v>
          </cell>
          <cell r="DD56">
            <v>0.65320647274932053</v>
          </cell>
          <cell r="DE56">
            <v>0.61750284014282364</v>
          </cell>
          <cell r="DF56">
            <v>0.57627938954707736</v>
          </cell>
        </row>
        <row r="57">
          <cell r="B57" t="str">
            <v>WI306</v>
          </cell>
          <cell r="CX57">
            <v>104.95251701684421</v>
          </cell>
          <cell r="CY57">
            <v>146.15106376786042</v>
          </cell>
          <cell r="CZ57">
            <v>154.12462525658006</v>
          </cell>
          <cell r="DA57">
            <v>168.10765178697426</v>
          </cell>
          <cell r="DB57">
            <v>178.0506170246735</v>
          </cell>
          <cell r="DC57">
            <v>176.51829264635941</v>
          </cell>
          <cell r="DD57">
            <v>147.24526177204547</v>
          </cell>
          <cell r="DE57">
            <v>143.65177428963671</v>
          </cell>
          <cell r="DF57">
            <v>140.32042298808219</v>
          </cell>
        </row>
        <row r="58">
          <cell r="B58" t="str">
            <v>WE316</v>
          </cell>
          <cell r="CX58">
            <v>113.33722808634521</v>
          </cell>
          <cell r="CY58">
            <v>176.37544887654357</v>
          </cell>
          <cell r="CZ58">
            <v>165.4735626849579</v>
          </cell>
          <cell r="DA58">
            <v>180.49107477578519</v>
          </cell>
          <cell r="DB58">
            <v>191.19348927785552</v>
          </cell>
          <cell r="DC58">
            <v>189.5669484999674</v>
          </cell>
          <cell r="DD58">
            <v>158.29749784085362</v>
          </cell>
          <cell r="DE58">
            <v>154.53110753779674</v>
          </cell>
          <cell r="DF58">
            <v>151.23706236365604</v>
          </cell>
        </row>
        <row r="59">
          <cell r="B59" t="str">
            <v>WN306</v>
          </cell>
          <cell r="CX59">
            <v>54.317228447035717</v>
          </cell>
          <cell r="CY59">
            <v>38.34892303443641</v>
          </cell>
          <cell r="CZ59">
            <v>28.947535353484607</v>
          </cell>
          <cell r="DA59">
            <v>33.334636081163197</v>
          </cell>
          <cell r="DB59">
            <v>36.922083482472296</v>
          </cell>
          <cell r="DC59">
            <v>37.873327417249499</v>
          </cell>
          <cell r="DD59">
            <v>32.727504263724398</v>
          </cell>
          <cell r="DE59">
            <v>31.924164867772671</v>
          </cell>
          <cell r="DF59">
            <v>31.167485942478606</v>
          </cell>
        </row>
        <row r="60">
          <cell r="B60" t="str">
            <v>WX316</v>
          </cell>
          <cell r="CX60">
            <v>43.86838909345429</v>
          </cell>
          <cell r="CY60">
            <v>23.591277611097212</v>
          </cell>
          <cell r="CZ60">
            <v>19.669805500313135</v>
          </cell>
          <cell r="DA60">
            <v>22.660985466477658</v>
          </cell>
          <cell r="DB60">
            <v>25.10296890261386</v>
          </cell>
          <cell r="DC60">
            <v>25.754891574579641</v>
          </cell>
          <cell r="DD60">
            <v>22.25961335235446</v>
          </cell>
          <cell r="DE60">
            <v>21.726315244543951</v>
          </cell>
          <cell r="DF60">
            <v>21.243540053823121</v>
          </cell>
        </row>
        <row r="61">
          <cell r="B61" t="str">
            <v>WI307</v>
          </cell>
          <cell r="CX61">
            <v>5.1852537993306846</v>
          </cell>
          <cell r="CY61">
            <v>8.0546313570215169</v>
          </cell>
          <cell r="CZ61">
            <v>11.235260536141165</v>
          </cell>
          <cell r="DA61">
            <v>10.886737542375805</v>
          </cell>
          <cell r="DB61">
            <v>8.9943834164322851</v>
          </cell>
          <cell r="DC61">
            <v>7.3279065841034843</v>
          </cell>
          <cell r="DD61">
            <v>6.0898884962300466</v>
          </cell>
          <cell r="DE61">
            <v>5.5927385397213527</v>
          </cell>
          <cell r="DF61">
            <v>5.1543249833892091</v>
          </cell>
        </row>
        <row r="62">
          <cell r="B62" t="str">
            <v>WN307</v>
          </cell>
          <cell r="CX62">
            <v>1.9810855293555769</v>
          </cell>
          <cell r="CY62">
            <v>0.97721875691740023</v>
          </cell>
          <cell r="CZ62">
            <v>1.372858745119248</v>
          </cell>
          <cell r="DA62">
            <v>1.4171998980912042</v>
          </cell>
          <cell r="DB62">
            <v>1.2328141223248712</v>
          </cell>
          <cell r="DC62">
            <v>1.0444272786675721</v>
          </cell>
          <cell r="DD62">
            <v>0.90285664549478994</v>
          </cell>
          <cell r="DE62">
            <v>0.85708741425560808</v>
          </cell>
          <cell r="DF62">
            <v>0.80517181987826469</v>
          </cell>
        </row>
        <row r="63">
          <cell r="B63" t="str">
            <v>WE317</v>
          </cell>
          <cell r="CX63">
            <v>1.9988703993419981</v>
          </cell>
          <cell r="CY63">
            <v>4.5580495174632709</v>
          </cell>
          <cell r="CZ63">
            <v>5.7943107206810858</v>
          </cell>
          <cell r="DA63">
            <v>5.620157115368138</v>
          </cell>
          <cell r="DB63">
            <v>4.6484399959183031</v>
          </cell>
          <cell r="DC63">
            <v>3.793614376695762</v>
          </cell>
          <cell r="DD63">
            <v>3.1557883817598218</v>
          </cell>
          <cell r="DE63">
            <v>2.9047213186030039</v>
          </cell>
          <cell r="DF63">
            <v>2.686530787850681</v>
          </cell>
        </row>
        <row r="64">
          <cell r="B64" t="str">
            <v>WX317</v>
          </cell>
          <cell r="CX64">
            <v>1.4166537189034156</v>
          </cell>
          <cell r="CY64">
            <v>0.66996702222033133</v>
          </cell>
          <cell r="CZ64">
            <v>0.84860704552272992</v>
          </cell>
          <cell r="DA64">
            <v>0.87629396014790406</v>
          </cell>
          <cell r="DB64">
            <v>0.76280827013719354</v>
          </cell>
          <cell r="DC64">
            <v>0.64681558737326683</v>
          </cell>
          <cell r="DD64">
            <v>0.55981546644312008</v>
          </cell>
          <cell r="DE64">
            <v>0.53220461435326616</v>
          </cell>
          <cell r="DF64">
            <v>0.50153126144484172</v>
          </cell>
        </row>
        <row r="65">
          <cell r="B65" t="str">
            <v>WE334</v>
          </cell>
          <cell r="CX65">
            <v>3.2570794645488297</v>
          </cell>
          <cell r="CY65">
            <v>6.973050721103256</v>
          </cell>
          <cell r="CZ65">
            <v>7.0508676346320485</v>
          </cell>
          <cell r="DA65">
            <v>7.4402187180686683</v>
          </cell>
          <cell r="DB65">
            <v>8.2852699053830303</v>
          </cell>
          <cell r="DC65">
            <v>8.8865350500261791</v>
          </cell>
          <cell r="DD65">
            <v>9.9640656773703853</v>
          </cell>
          <cell r="DE65">
            <v>11.556000396050594</v>
          </cell>
          <cell r="DF65">
            <v>14.20971665908851</v>
          </cell>
        </row>
        <row r="66">
          <cell r="B66" t="str">
            <v>WI332</v>
          </cell>
          <cell r="CX66">
            <v>2.5101676864507843</v>
          </cell>
          <cell r="CY66">
            <v>4.5955781939991596</v>
          </cell>
          <cell r="CZ66">
            <v>5.7624340877726876</v>
          </cell>
          <cell r="DA66">
            <v>6.1089056668240529</v>
          </cell>
          <cell r="DB66">
            <v>6.7838171249305432</v>
          </cell>
          <cell r="DC66">
            <v>7.3683719468209947</v>
          </cell>
          <cell r="DD66">
            <v>8.2540963281513591</v>
          </cell>
          <cell r="DE66">
            <v>9.5168436455718233</v>
          </cell>
          <cell r="DF66">
            <v>11.583477256339478</v>
          </cell>
        </row>
        <row r="67">
          <cell r="B67" t="str">
            <v>WN332</v>
          </cell>
          <cell r="CX67">
            <v>2.0717586690544687</v>
          </cell>
          <cell r="CY67">
            <v>0.27001589078642751</v>
          </cell>
          <cell r="CZ67">
            <v>0.33279521281858565</v>
          </cell>
          <cell r="DA67">
            <v>0.40720794836871282</v>
          </cell>
          <cell r="DB67">
            <v>0.49665230806307048</v>
          </cell>
          <cell r="DC67">
            <v>0.5708067229604078</v>
          </cell>
          <cell r="DD67">
            <v>0.68643342431632948</v>
          </cell>
          <cell r="DE67">
            <v>0.85307140089655964</v>
          </cell>
          <cell r="DF67">
            <v>1.0648507860861982</v>
          </cell>
        </row>
        <row r="68">
          <cell r="B68" t="str">
            <v>WX334</v>
          </cell>
          <cell r="CX68">
            <v>1.2111811618271471</v>
          </cell>
          <cell r="CY68">
            <v>0.32002129437306798</v>
          </cell>
          <cell r="CZ68">
            <v>0.36614825950668373</v>
          </cell>
          <cell r="DA68">
            <v>0.43935222311092048</v>
          </cell>
          <cell r="DB68">
            <v>0.54248783600540584</v>
          </cell>
          <cell r="DC68">
            <v>0.62716772545695987</v>
          </cell>
          <cell r="DD68">
            <v>0.75759324946872386</v>
          </cell>
          <cell r="DE68">
            <v>0.94193130055297103</v>
          </cell>
          <cell r="DF68">
            <v>1.1700021694464064</v>
          </cell>
        </row>
        <row r="69">
          <cell r="B69" t="str">
            <v>WE335</v>
          </cell>
          <cell r="CX69">
            <v>1.9540135452978522</v>
          </cell>
          <cell r="CY69">
            <v>2.2555923334424608</v>
          </cell>
          <cell r="CZ69">
            <v>2.5616045868370136</v>
          </cell>
          <cell r="DA69">
            <v>2.5475735871797882</v>
          </cell>
          <cell r="DB69">
            <v>2.5635449552060501</v>
          </cell>
          <cell r="DC69">
            <v>2.4909951553648115</v>
          </cell>
          <cell r="DD69">
            <v>2.408521553681215</v>
          </cell>
          <cell r="DE69">
            <v>2.3657914665064768</v>
          </cell>
          <cell r="DF69">
            <v>4.0008564060591505</v>
          </cell>
        </row>
        <row r="70">
          <cell r="B70" t="str">
            <v>WI333</v>
          </cell>
          <cell r="CX70">
            <v>5.0935958404232506</v>
          </cell>
          <cell r="CY70">
            <v>5.8653607735455839</v>
          </cell>
          <cell r="CZ70">
            <v>5.3113764943966917</v>
          </cell>
          <cell r="DA70">
            <v>5.2840282226405142</v>
          </cell>
          <cell r="DB70">
            <v>5.3231008542333376</v>
          </cell>
          <cell r="DC70">
            <v>5.1734089954347136</v>
          </cell>
          <cell r="DD70">
            <v>5.0014775055672391</v>
          </cell>
          <cell r="DE70">
            <v>4.9161157802093944</v>
          </cell>
          <cell r="DF70">
            <v>8.3914334955148338</v>
          </cell>
        </row>
        <row r="71">
          <cell r="B71" t="str">
            <v>WN333</v>
          </cell>
          <cell r="CX71">
            <v>0.48789513572449916</v>
          </cell>
          <cell r="CY71">
            <v>0.28952782420379075</v>
          </cell>
          <cell r="CZ71">
            <v>0.29690316401580841</v>
          </cell>
          <cell r="DA71">
            <v>0.33515904480761466</v>
          </cell>
          <cell r="DB71">
            <v>0.37190577515263729</v>
          </cell>
          <cell r="DC71">
            <v>0.38808022745143389</v>
          </cell>
          <cell r="DD71">
            <v>0.40244312013472344</v>
          </cell>
          <cell r="DE71">
            <v>0.41855387866215377</v>
          </cell>
          <cell r="DF71">
            <v>0.73067378859804311</v>
          </cell>
        </row>
        <row r="72">
          <cell r="B72" t="str">
            <v>WX335</v>
          </cell>
          <cell r="CX72">
            <v>0.2502830434713722</v>
          </cell>
          <cell r="CY72">
            <v>0.12535787888861014</v>
          </cell>
          <cell r="CZ72">
            <v>0.12887284046618841</v>
          </cell>
          <cell r="DA72">
            <v>0.14538735173754069</v>
          </cell>
          <cell r="DB72">
            <v>0.16079967752989233</v>
          </cell>
          <cell r="DC72">
            <v>0.16777413589675988</v>
          </cell>
          <cell r="DD72">
            <v>0.17423338421809687</v>
          </cell>
          <cell r="DE72">
            <v>0.18097902784687275</v>
          </cell>
          <cell r="DF72">
            <v>0.29812050804829715</v>
          </cell>
        </row>
        <row r="73">
          <cell r="B73" t="str">
            <v>WE349</v>
          </cell>
          <cell r="CX73">
            <v>9.5737743404905871</v>
          </cell>
          <cell r="CY73">
            <v>33.428726240971741</v>
          </cell>
          <cell r="CZ73">
            <v>48.548146730588584</v>
          </cell>
          <cell r="DA73">
            <v>54.886833781205993</v>
          </cell>
          <cell r="DB73">
            <v>78.440097562917614</v>
          </cell>
          <cell r="DC73">
            <v>99.237739077119016</v>
          </cell>
          <cell r="DD73">
            <v>104.59838908331304</v>
          </cell>
          <cell r="DE73">
            <v>67.909718453743054</v>
          </cell>
          <cell r="DF73">
            <v>25.384089985008835</v>
          </cell>
        </row>
        <row r="74">
          <cell r="B74" t="str">
            <v>WE351</v>
          </cell>
          <cell r="CX74">
            <v>29.542668200244151</v>
          </cell>
          <cell r="CY74">
            <v>115.84815690461366</v>
          </cell>
          <cell r="CZ74">
            <v>128.42762782161324</v>
          </cell>
          <cell r="DA74">
            <v>143.31870466234497</v>
          </cell>
          <cell r="DB74">
            <v>176.26815601374437</v>
          </cell>
          <cell r="DC74">
            <v>182.4832100974748</v>
          </cell>
          <cell r="DD74">
            <v>194.98920461492281</v>
          </cell>
          <cell r="DE74">
            <v>213.42311156753001</v>
          </cell>
          <cell r="DF74">
            <v>214.17851750608546</v>
          </cell>
        </row>
        <row r="75">
          <cell r="B75" t="str">
            <v>WI348</v>
          </cell>
          <cell r="CX75">
            <v>14.425507971571729</v>
          </cell>
          <cell r="CY75">
            <v>61.325166068093907</v>
          </cell>
          <cell r="CZ75">
            <v>71.034254719882938</v>
          </cell>
          <cell r="DA75">
            <v>80.118781012977081</v>
          </cell>
          <cell r="DB75">
            <v>116.16857722612144</v>
          </cell>
          <cell r="DC75">
            <v>145.14084266153856</v>
          </cell>
          <cell r="DD75">
            <v>151.01679159789347</v>
          </cell>
          <cell r="DE75">
            <v>97.823551775587532</v>
          </cell>
          <cell r="DF75">
            <v>36.840165644027273</v>
          </cell>
        </row>
        <row r="76">
          <cell r="B76" t="str">
            <v>WI350</v>
          </cell>
          <cell r="CX76">
            <v>47.024771709440301</v>
          </cell>
          <cell r="CY76">
            <v>192.12277805622494</v>
          </cell>
          <cell r="CZ76">
            <v>218.18311892220459</v>
          </cell>
          <cell r="DA76">
            <v>239.43705595076597</v>
          </cell>
          <cell r="DB76">
            <v>285.05654462879829</v>
          </cell>
          <cell r="DC76">
            <v>300.75583906845014</v>
          </cell>
          <cell r="DD76">
            <v>318.49652539153982</v>
          </cell>
          <cell r="DE76">
            <v>352.71874173465852</v>
          </cell>
          <cell r="DF76">
            <v>356.73567824128088</v>
          </cell>
        </row>
        <row r="77">
          <cell r="B77" t="str">
            <v>WN348</v>
          </cell>
          <cell r="CX77">
            <v>8.3204601183128979</v>
          </cell>
          <cell r="CY77">
            <v>8.4904966992984541</v>
          </cell>
          <cell r="CZ77">
            <v>12.969297794299566</v>
          </cell>
          <cell r="DA77">
            <v>14.955145076196452</v>
          </cell>
          <cell r="DB77">
            <v>22.076164628515428</v>
          </cell>
          <cell r="DC77">
            <v>28.593716731470696</v>
          </cell>
          <cell r="DD77">
            <v>30.723783695266444</v>
          </cell>
          <cell r="DE77">
            <v>20.26006723582142</v>
          </cell>
          <cell r="DF77">
            <v>7.8354501265165739</v>
          </cell>
        </row>
        <row r="78">
          <cell r="B78" t="str">
            <v>WN350</v>
          </cell>
          <cell r="CX78">
            <v>28.257390506324221</v>
          </cell>
          <cell r="CY78">
            <v>23.501084893478588</v>
          </cell>
          <cell r="CZ78">
            <v>32.986534594696387</v>
          </cell>
          <cell r="DA78">
            <v>39.236488252021502</v>
          </cell>
          <cell r="DB78">
            <v>48.337237183787792</v>
          </cell>
          <cell r="DC78">
            <v>53.62758104420481</v>
          </cell>
          <cell r="DD78">
            <v>57.577430930458952</v>
          </cell>
          <cell r="DE78">
            <v>64.769962856010252</v>
          </cell>
          <cell r="DF78">
            <v>66.236462781429566</v>
          </cell>
        </row>
        <row r="79">
          <cell r="B79" t="str">
            <v>WX349</v>
          </cell>
          <cell r="CX79">
            <v>5.42703196053961</v>
          </cell>
          <cell r="CY79">
            <v>6.0185617395145528</v>
          </cell>
          <cell r="CZ79">
            <v>8.9114545623247423</v>
          </cell>
          <cell r="DA79">
            <v>10.699208461098562</v>
          </cell>
          <cell r="DB79">
            <v>15.629419397476376</v>
          </cell>
          <cell r="DC79">
            <v>20.165300062685702</v>
          </cell>
          <cell r="DD79">
            <v>21.327400201206206</v>
          </cell>
          <cell r="DE79">
            <v>14.369501968211315</v>
          </cell>
          <cell r="DF79">
            <v>5.426197488575065</v>
          </cell>
        </row>
        <row r="80">
          <cell r="B80" t="str">
            <v>WX351</v>
          </cell>
          <cell r="CX80">
            <v>16.529783780319832</v>
          </cell>
          <cell r="CY80">
            <v>19.355398696175776</v>
          </cell>
          <cell r="CZ80">
            <v>23.11976625933357</v>
          </cell>
          <cell r="DA80">
            <v>26.920515102686412</v>
          </cell>
          <cell r="DB80">
            <v>34.37651592068098</v>
          </cell>
          <cell r="DC80">
            <v>36.678262065840848</v>
          </cell>
          <cell r="DD80">
            <v>40.080296591390891</v>
          </cell>
          <cell r="DE80">
            <v>46.384780930992733</v>
          </cell>
          <cell r="DF80">
            <v>47.42463595603818</v>
          </cell>
        </row>
        <row r="81">
          <cell r="B81" t="str">
            <v>WX355</v>
          </cell>
          <cell r="CX81">
            <v>18.529557097888741</v>
          </cell>
          <cell r="CY81">
            <v>7.1067024210409713</v>
          </cell>
          <cell r="CZ81">
            <v>9.264488819169836</v>
          </cell>
          <cell r="DA81">
            <v>9.8581712548316869</v>
          </cell>
          <cell r="DB81">
            <v>5.8925575298854742</v>
          </cell>
          <cell r="DC81">
            <v>6.9108198482954233</v>
          </cell>
          <cell r="DD81">
            <v>9.3678233681535534</v>
          </cell>
          <cell r="DE81">
            <v>8.3448799824684503</v>
          </cell>
          <cell r="DF81">
            <v>0</v>
          </cell>
        </row>
        <row r="82">
          <cell r="B82" t="str">
            <v>WE355</v>
          </cell>
          <cell r="CX82">
            <v>66.994785201069064</v>
          </cell>
          <cell r="CY82">
            <v>48.206401216673974</v>
          </cell>
          <cell r="CZ82">
            <v>55.948069132407731</v>
          </cell>
          <cell r="DA82">
            <v>56.603075492129136</v>
          </cell>
          <cell r="DB82">
            <v>32.480469340333414</v>
          </cell>
          <cell r="DC82">
            <v>36.89502129167527</v>
          </cell>
          <cell r="DD82">
            <v>48.363760710539275</v>
          </cell>
          <cell r="DE82">
            <v>41.924106713528786</v>
          </cell>
          <cell r="DF82">
            <v>0</v>
          </cell>
        </row>
        <row r="83">
          <cell r="B83" t="str">
            <v>WN354</v>
          </cell>
          <cell r="CX83">
            <v>22.101253563962803</v>
          </cell>
          <cell r="CY83">
            <v>15.421625398224608</v>
          </cell>
          <cell r="CZ83">
            <v>13.753981807154874</v>
          </cell>
          <cell r="DA83">
            <v>14.631878051617848</v>
          </cell>
          <cell r="DB83">
            <v>8.743946652555378</v>
          </cell>
          <cell r="DC83">
            <v>10.263741117226656</v>
          </cell>
          <cell r="DD83">
            <v>13.91130571894373</v>
          </cell>
          <cell r="DE83">
            <v>12.346186986230904</v>
          </cell>
          <cell r="DF83">
            <v>0</v>
          </cell>
        </row>
        <row r="84">
          <cell r="B84" t="str">
            <v>WI354</v>
          </cell>
          <cell r="CX84">
            <v>80.306138589540311</v>
          </cell>
          <cell r="CY84">
            <v>69.486899823078545</v>
          </cell>
          <cell r="CZ84">
            <v>84.585014880015052</v>
          </cell>
          <cell r="DA84">
            <v>85.502318301210664</v>
          </cell>
          <cell r="DB84">
            <v>49.054948878073709</v>
          </cell>
          <cell r="DC84">
            <v>55.756716996184494</v>
          </cell>
          <cell r="DD84">
            <v>73.108942757634608</v>
          </cell>
          <cell r="DE84">
            <v>63.143260652278201</v>
          </cell>
          <cell r="DF84">
            <v>0</v>
          </cell>
        </row>
        <row r="85">
          <cell r="B85" t="str">
            <v>WE135</v>
          </cell>
          <cell r="CX85">
            <v>0.66337940749210567</v>
          </cell>
          <cell r="CY85">
            <v>0.5444608435295506</v>
          </cell>
          <cell r="CZ85">
            <v>0.48045128181842817</v>
          </cell>
          <cell r="DA85">
            <v>0.44126131398619245</v>
          </cell>
          <cell r="DB85">
            <v>0.41176717618754077</v>
          </cell>
          <cell r="DC85">
            <v>0.39535426017454645</v>
          </cell>
          <cell r="DD85">
            <v>0.40236433756534534</v>
          </cell>
          <cell r="DE85">
            <v>0.41933694798933169</v>
          </cell>
          <cell r="DF85">
            <v>0.44466572185309244</v>
          </cell>
        </row>
        <row r="86">
          <cell r="B86" t="str">
            <v>WI158</v>
          </cell>
          <cell r="CX86">
            <v>4.2212470069450756</v>
          </cell>
          <cell r="CY86">
            <v>3.5643380046657307</v>
          </cell>
          <cell r="CZ86">
            <v>3.0897787317309486</v>
          </cell>
          <cell r="DA86">
            <v>2.8312670596333924</v>
          </cell>
          <cell r="DB86">
            <v>2.6389140934318549</v>
          </cell>
          <cell r="DC86">
            <v>2.5314474784564047</v>
          </cell>
          <cell r="DD86">
            <v>2.5748696634578736</v>
          </cell>
          <cell r="DE86">
            <v>2.6794615562328388</v>
          </cell>
          <cell r="DF86">
            <v>2.8308513337857697</v>
          </cell>
        </row>
        <row r="87">
          <cell r="B87" t="str">
            <v>WN158</v>
          </cell>
          <cell r="CX87">
            <v>0.69486553874522261</v>
          </cell>
          <cell r="CY87">
            <v>0.7182437703449438</v>
          </cell>
          <cell r="CZ87">
            <v>0.64533424627718783</v>
          </cell>
          <cell r="DA87">
            <v>0.61372147219957929</v>
          </cell>
          <cell r="DB87">
            <v>0.58968604885642251</v>
          </cell>
          <cell r="DC87">
            <v>0.5789806688544854</v>
          </cell>
          <cell r="DD87">
            <v>0.60319062210307195</v>
          </cell>
          <cell r="DE87">
            <v>0.64103643654430986</v>
          </cell>
          <cell r="DF87">
            <v>0.68647981899109589</v>
          </cell>
        </row>
        <row r="88">
          <cell r="B88" t="str">
            <v>WX135</v>
          </cell>
          <cell r="CX88">
            <v>0.24283486397216261</v>
          </cell>
          <cell r="CY88">
            <v>0.12228471016166254</v>
          </cell>
          <cell r="CZ88">
            <v>0.10732736512788453</v>
          </cell>
          <cell r="DA88">
            <v>0.10197873603719206</v>
          </cell>
          <cell r="DB88">
            <v>9.7998358744031011E-2</v>
          </cell>
          <cell r="DC88">
            <v>9.6248657998574363E-2</v>
          </cell>
          <cell r="DD88">
            <v>0.10030488034435223</v>
          </cell>
          <cell r="DE88">
            <v>0.10648394163524205</v>
          </cell>
          <cell r="DF88">
            <v>0.11376420414360319</v>
          </cell>
        </row>
        <row r="89">
          <cell r="B89" t="str">
            <v>WI138</v>
          </cell>
          <cell r="CX89">
            <v>4.4223750906771855</v>
          </cell>
          <cell r="CY89">
            <v>3.2192659161890833</v>
          </cell>
          <cell r="CZ89">
            <v>2.8045746674579677</v>
          </cell>
          <cell r="DA89">
            <v>2.4430568566380044</v>
          </cell>
          <cell r="DB89">
            <v>2.1610175458582614</v>
          </cell>
          <cell r="DC89">
            <v>1.9156967993277181</v>
          </cell>
          <cell r="DD89">
            <v>1.7533596260104878</v>
          </cell>
          <cell r="DE89">
            <v>1.6456250167608211</v>
          </cell>
          <cell r="DF89">
            <v>2.0328678602376304</v>
          </cell>
        </row>
        <row r="90">
          <cell r="B90" t="str">
            <v>WN138</v>
          </cell>
          <cell r="CX90">
            <v>0.64713902415402613</v>
          </cell>
          <cell r="CY90">
            <v>0.99853596417591661</v>
          </cell>
          <cell r="CZ90">
            <v>0.73878640924286365</v>
          </cell>
          <cell r="DA90">
            <v>0.66720212926974376</v>
          </cell>
          <cell r="DB90">
            <v>0.6080604126932716</v>
          </cell>
          <cell r="DC90">
            <v>0.55094238085044267</v>
          </cell>
          <cell r="DD90">
            <v>0.51516416760967398</v>
          </cell>
          <cell r="DE90">
            <v>0.49207780665675194</v>
          </cell>
          <cell r="DF90">
            <v>0.61900680624439375</v>
          </cell>
        </row>
        <row r="91">
          <cell r="B91" t="str">
            <v>WE134</v>
          </cell>
          <cell r="CX91">
            <v>0.21825868750298069</v>
          </cell>
          <cell r="CY91">
            <v>0.17289710694623942</v>
          </cell>
          <cell r="CZ91">
            <v>0.12262011114994237</v>
          </cell>
          <cell r="DA91">
            <v>0.10718371534771284</v>
          </cell>
          <cell r="DB91">
            <v>9.5227585705923157E-2</v>
          </cell>
          <cell r="DC91">
            <v>8.4849681814601841E-2</v>
          </cell>
          <cell r="DD91">
            <v>7.8198688639427846E-2</v>
          </cell>
          <cell r="DE91">
            <v>7.40512984049123E-2</v>
          </cell>
          <cell r="DF91">
            <v>9.3200816266917702E-2</v>
          </cell>
        </row>
        <row r="92">
          <cell r="B92" t="str">
            <v>WX134</v>
          </cell>
          <cell r="CX92">
            <v>4.5290040556165992E-2</v>
          </cell>
          <cell r="CY92">
            <v>3.0340666684113306E-2</v>
          </cell>
          <cell r="CZ92">
            <v>2.7098281582975215E-2</v>
          </cell>
          <cell r="DA92">
            <v>2.4504603370014068E-2</v>
          </cell>
          <cell r="DB92">
            <v>2.2369335176490843E-2</v>
          </cell>
          <cell r="DC92">
            <v>2.0298049342090341E-2</v>
          </cell>
          <cell r="DD92">
            <v>1.9017281455886777E-2</v>
          </cell>
          <cell r="DE92">
            <v>1.8221107805736568E-2</v>
          </cell>
          <cell r="DF92">
            <v>2.3238266359416882E-2</v>
          </cell>
        </row>
        <row r="93">
          <cell r="B93" t="str">
            <v>SL121</v>
          </cell>
          <cell r="CX93">
            <v>17.210584873949337</v>
          </cell>
          <cell r="CY93">
            <v>33.290033098568429</v>
          </cell>
          <cell r="CZ93">
            <v>35.025357570228906</v>
          </cell>
          <cell r="DA93">
            <v>29.568955268690949</v>
          </cell>
          <cell r="DB93">
            <v>25.285719930499191</v>
          </cell>
          <cell r="DC93">
            <v>19.247546002529077</v>
          </cell>
          <cell r="DD93">
            <v>14.342389403738339</v>
          </cell>
          <cell r="DE93">
            <v>11.082260433256911</v>
          </cell>
          <cell r="DF93">
            <v>9.3389312323328966</v>
          </cell>
        </row>
        <row r="94">
          <cell r="B94" t="str">
            <v>SL122</v>
          </cell>
          <cell r="CX94">
            <v>275.42016552120219</v>
          </cell>
          <cell r="CY94">
            <v>342.22882400073479</v>
          </cell>
          <cell r="CZ94">
            <v>483.59131065865222</v>
          </cell>
          <cell r="DA94">
            <v>405.18792340653522</v>
          </cell>
          <cell r="DB94">
            <v>346.96301486911875</v>
          </cell>
          <cell r="DC94">
            <v>265.37617136660697</v>
          </cell>
          <cell r="DD94">
            <v>196.65016780972906</v>
          </cell>
          <cell r="DE94">
            <v>150.15817796247114</v>
          </cell>
          <cell r="DF94">
            <v>126.17795213428781</v>
          </cell>
        </row>
        <row r="95">
          <cell r="B95" t="str">
            <v>SL150</v>
          </cell>
          <cell r="CX95">
            <v>23.90965640755973</v>
          </cell>
          <cell r="CY95">
            <v>50.080765681312926</v>
          </cell>
          <cell r="CZ95">
            <v>58.382421942205248</v>
          </cell>
          <cell r="DA95">
            <v>48.923693237932426</v>
          </cell>
          <cell r="DB95">
            <v>42.586996192380255</v>
          </cell>
          <cell r="DC95">
            <v>32.313825397436474</v>
          </cell>
          <cell r="DD95">
            <v>24.13402503729122</v>
          </cell>
          <cell r="DE95">
            <v>18.588443182099816</v>
          </cell>
          <cell r="DF95">
            <v>15.759481340232135</v>
          </cell>
        </row>
        <row r="96">
          <cell r="B96" t="str">
            <v>SL151</v>
          </cell>
          <cell r="CX96">
            <v>87.724377542224104</v>
          </cell>
          <cell r="CY96">
            <v>104.59130841719615</v>
          </cell>
          <cell r="CZ96">
            <v>147.2612399578656</v>
          </cell>
          <cell r="DA96">
            <v>122.4156161359063</v>
          </cell>
          <cell r="DB96">
            <v>105.00006435659108</v>
          </cell>
          <cell r="DC96">
            <v>79.954008721943211</v>
          </cell>
          <cell r="DD96">
            <v>59.772255944395198</v>
          </cell>
          <cell r="DE96">
            <v>45.948343756856374</v>
          </cell>
          <cell r="DF96">
            <v>38.696452948113077</v>
          </cell>
        </row>
        <row r="97">
          <cell r="B97" t="str">
            <v>SL111</v>
          </cell>
          <cell r="CX97">
            <v>8.5582681201867614E-2</v>
          </cell>
          <cell r="CY97">
            <v>0.10285347644941305</v>
          </cell>
          <cell r="CZ97">
            <v>8.3626611735189968E-2</v>
          </cell>
          <cell r="DA97">
            <v>6.7561432162826007E-2</v>
          </cell>
          <cell r="DB97">
            <v>5.1154603350138432E-2</v>
          </cell>
          <cell r="DC97">
            <v>3.6306226851735415E-2</v>
          </cell>
          <cell r="DD97">
            <v>2.4451204997184079E-2</v>
          </cell>
          <cell r="DE97">
            <v>1.6913658011630837E-2</v>
          </cell>
          <cell r="DF97">
            <v>1.8844751566595146E-2</v>
          </cell>
        </row>
        <row r="98">
          <cell r="B98" t="str">
            <v>SL112</v>
          </cell>
          <cell r="CX98">
            <v>1.9763606496849297</v>
          </cell>
          <cell r="CY98">
            <v>1.6988626151299819</v>
          </cell>
          <cell r="CZ98">
            <v>1.4680698252634097</v>
          </cell>
          <cell r="DA98">
            <v>1.1858937602061101</v>
          </cell>
          <cell r="DB98">
            <v>0.8976829986049204</v>
          </cell>
          <cell r="DC98">
            <v>0.63698860163215898</v>
          </cell>
          <cell r="DD98">
            <v>0.42892239268806664</v>
          </cell>
          <cell r="DE98">
            <v>0.29663899392471815</v>
          </cell>
          <cell r="DF98">
            <v>0.33013043172884166</v>
          </cell>
        </row>
        <row r="99">
          <cell r="B99" t="str">
            <v>SL140</v>
          </cell>
          <cell r="CX99">
            <v>1.3747641913017239</v>
          </cell>
          <cell r="CY99">
            <v>1.0302429284229473</v>
          </cell>
          <cell r="CZ99">
            <v>0.90302977729236578</v>
          </cell>
          <cell r="DA99">
            <v>0.72960901912536136</v>
          </cell>
          <cell r="DB99">
            <v>0.55249814771456773</v>
          </cell>
          <cell r="DC99">
            <v>0.39214471728723671</v>
          </cell>
          <cell r="DD99">
            <v>0.26410193566234064</v>
          </cell>
          <cell r="DE99">
            <v>0.18270126917236085</v>
          </cell>
          <cell r="DF99">
            <v>0.20385840830327362</v>
          </cell>
        </row>
        <row r="100">
          <cell r="B100" t="str">
            <v>SL144</v>
          </cell>
          <cell r="CX100">
            <v>0.43235809754097687</v>
          </cell>
          <cell r="CY100">
            <v>0.32474805402464829</v>
          </cell>
          <cell r="CZ100">
            <v>0.33566172252891069</v>
          </cell>
          <cell r="DA100">
            <v>0.27117852999092013</v>
          </cell>
          <cell r="DB100">
            <v>0.2053226080796631</v>
          </cell>
          <cell r="DC100">
            <v>0.14572084289781764</v>
          </cell>
          <cell r="DD100">
            <v>9.8135972705899577E-2</v>
          </cell>
          <cell r="DE100">
            <v>6.7882553692273653E-2</v>
          </cell>
          <cell r="DF100">
            <v>7.5651294782935474E-2</v>
          </cell>
        </row>
        <row r="101">
          <cell r="B101" t="str">
            <v>SS011</v>
          </cell>
          <cell r="CX101">
            <v>0.40494901515476178</v>
          </cell>
          <cell r="CY101">
            <v>1.0154235958827913</v>
          </cell>
          <cell r="CZ101">
            <v>1.0486880734067963</v>
          </cell>
          <cell r="DA101">
            <v>1.1661965938182695</v>
          </cell>
          <cell r="DB101">
            <v>1.2740002377860851</v>
          </cell>
          <cell r="DC101">
            <v>1.3451242888655013</v>
          </cell>
          <cell r="DD101">
            <v>1.4164574273390433</v>
          </cell>
          <cell r="DE101">
            <v>1.4872084498372229</v>
          </cell>
          <cell r="DF101">
            <v>1.5581552793600961</v>
          </cell>
        </row>
        <row r="102">
          <cell r="B102" t="str">
            <v>SS012</v>
          </cell>
          <cell r="CX102">
            <v>0.21117622338376363</v>
          </cell>
          <cell r="CY102">
            <v>0.38770338372963642</v>
          </cell>
          <cell r="CZ102">
            <v>0.40289752328430412</v>
          </cell>
          <cell r="DA102">
            <v>0.47929687240316066</v>
          </cell>
          <cell r="DB102">
            <v>0.54848157102157447</v>
          </cell>
          <cell r="DC102">
            <v>0.62006344715374317</v>
          </cell>
          <cell r="DD102">
            <v>0.67996091267651793</v>
          </cell>
          <cell r="DE102">
            <v>0.73149989662899573</v>
          </cell>
          <cell r="DF102">
            <v>0.78589837929302719</v>
          </cell>
        </row>
        <row r="103">
          <cell r="B103" t="str">
            <v>SS013</v>
          </cell>
          <cell r="CX103">
            <v>6.4829484916807387E-2</v>
          </cell>
          <cell r="CY103">
            <v>0.12513841964289379</v>
          </cell>
          <cell r="CZ103">
            <v>0.11281674655534006</v>
          </cell>
          <cell r="DA103">
            <v>0.13646502245398573</v>
          </cell>
          <cell r="DB103">
            <v>0.13882276891352993</v>
          </cell>
          <cell r="DC103">
            <v>0.14362236046037138</v>
          </cell>
          <cell r="DD103">
            <v>0.14855912960679729</v>
          </cell>
          <cell r="DE103">
            <v>0.14900064548975764</v>
          </cell>
          <cell r="DF103">
            <v>0.15006054266793015</v>
          </cell>
        </row>
        <row r="104">
          <cell r="B104" t="str">
            <v>SS014</v>
          </cell>
          <cell r="CX104">
            <v>3.9720445235858631E-2</v>
          </cell>
          <cell r="CY104">
            <v>7.1704375774509915E-2</v>
          </cell>
          <cell r="CZ104">
            <v>7.1468512976775186E-2</v>
          </cell>
          <cell r="DA104">
            <v>6.8696169134253832E-2</v>
          </cell>
          <cell r="DB104">
            <v>7.0167313990232891E-2</v>
          </cell>
          <cell r="DC104">
            <v>7.2445097556084401E-2</v>
          </cell>
          <cell r="DD104">
            <v>7.5031299813278066E-2</v>
          </cell>
          <cell r="DE104">
            <v>7.5162219480063505E-2</v>
          </cell>
          <cell r="DF104">
            <v>7.5587092309834E-2</v>
          </cell>
        </row>
        <row r="105">
          <cell r="B105" t="str">
            <v>SS015</v>
          </cell>
          <cell r="CX105">
            <v>1.1196905240631108</v>
          </cell>
          <cell r="CY105">
            <v>4.468728402516378</v>
          </cell>
          <cell r="CZ105">
            <v>5.1901568187713201</v>
          </cell>
          <cell r="DA105">
            <v>5.0100482295239921</v>
          </cell>
          <cell r="DB105">
            <v>4.686026710671074</v>
          </cell>
          <cell r="DC105">
            <v>3.7327252781216123</v>
          </cell>
          <cell r="DD105">
            <v>2.8726119127314815</v>
          </cell>
          <cell r="DE105">
            <v>2.0085771693568759</v>
          </cell>
          <cell r="DF105">
            <v>1.0871279214885439</v>
          </cell>
        </row>
        <row r="106">
          <cell r="B106" t="str">
            <v>SS016</v>
          </cell>
          <cell r="CX106">
            <v>1.1179937816264569</v>
          </cell>
          <cell r="CY106">
            <v>3.2391349861652126</v>
          </cell>
          <cell r="CZ106">
            <v>4.9787790473494251</v>
          </cell>
          <cell r="DA106">
            <v>4.1780648919362129</v>
          </cell>
          <cell r="DB106">
            <v>3.9219046630923127</v>
          </cell>
          <cell r="DC106">
            <v>3.1554246820459904</v>
          </cell>
          <cell r="DD106">
            <v>2.2579863346307971</v>
          </cell>
          <cell r="DE106">
            <v>1.6469532854942304</v>
          </cell>
          <cell r="DF106">
            <v>0.86936812208810132</v>
          </cell>
        </row>
        <row r="107">
          <cell r="B107" t="str">
            <v>SS017</v>
          </cell>
          <cell r="CX107">
            <v>1.8832935881393253</v>
          </cell>
          <cell r="CY107">
            <v>7.6022439340941226</v>
          </cell>
          <cell r="CZ107">
            <v>9.115165336804278</v>
          </cell>
          <cell r="DA107">
            <v>9.0503889704468854</v>
          </cell>
          <cell r="DB107">
            <v>9.7855371469631098</v>
          </cell>
          <cell r="DC107">
            <v>10.418682028983874</v>
          </cell>
          <cell r="DD107">
            <v>10.465800722940518</v>
          </cell>
          <cell r="DE107">
            <v>10.58481174435787</v>
          </cell>
          <cell r="DF107">
            <v>10.915251847229934</v>
          </cell>
        </row>
        <row r="108">
          <cell r="B108" t="str">
            <v>SS018</v>
          </cell>
          <cell r="CX108">
            <v>1.9448131207350507</v>
          </cell>
          <cell r="CY108">
            <v>6.8845862887176983</v>
          </cell>
          <cell r="CZ108">
            <v>9.7836733462124776</v>
          </cell>
          <cell r="DA108">
            <v>10.731301481360337</v>
          </cell>
          <cell r="DB108">
            <v>11.470895622442267</v>
          </cell>
          <cell r="DC108">
            <v>11.193189089061299</v>
          </cell>
          <cell r="DD108">
            <v>10.842467517417784</v>
          </cell>
          <cell r="DE108">
            <v>10.840699596606409</v>
          </cell>
          <cell r="DF108">
            <v>10.682510405490277</v>
          </cell>
        </row>
        <row r="109">
          <cell r="B109" t="str">
            <v>SS021</v>
          </cell>
          <cell r="CX109">
            <v>2.3671981715285852</v>
          </cell>
          <cell r="CY109">
            <v>2.3990620145163382</v>
          </cell>
          <cell r="CZ109">
            <v>3.9933242233412392</v>
          </cell>
          <cell r="DA109">
            <v>4.1853820184155124</v>
          </cell>
          <cell r="DB109">
            <v>4.8847630786671203</v>
          </cell>
          <cell r="DC109">
            <v>5.5758427864636184</v>
          </cell>
          <cell r="DD109">
            <v>6.2184008597244507</v>
          </cell>
          <cell r="DE109">
            <v>6.6664026397277532</v>
          </cell>
          <cell r="DF109">
            <v>7.2161710928321732</v>
          </cell>
        </row>
        <row r="110">
          <cell r="B110" t="str">
            <v>SS022</v>
          </cell>
          <cell r="CX110">
            <v>1.1944726522875078</v>
          </cell>
          <cell r="CY110">
            <v>1.0088976306206154</v>
          </cell>
          <cell r="CZ110">
            <v>1.6084554339048744</v>
          </cell>
          <cell r="DA110">
            <v>1.6331895371857488</v>
          </cell>
          <cell r="DB110">
            <v>1.8545399092891985</v>
          </cell>
          <cell r="DC110">
            <v>2.0928021211044956</v>
          </cell>
          <cell r="DD110">
            <v>2.3197938362590027</v>
          </cell>
          <cell r="DE110">
            <v>2.4866094736603244</v>
          </cell>
          <cell r="DF110">
            <v>2.6592200360092986</v>
          </cell>
        </row>
        <row r="111">
          <cell r="B111" t="str">
            <v>SS023</v>
          </cell>
          <cell r="CX111">
            <v>0.25734118704774639</v>
          </cell>
          <cell r="CY111">
            <v>0.22227003736555584</v>
          </cell>
          <cell r="CZ111">
            <v>0.24127017210831225</v>
          </cell>
          <cell r="DA111">
            <v>0.28828146936073329</v>
          </cell>
          <cell r="DB111">
            <v>0.30258367424563093</v>
          </cell>
          <cell r="DC111">
            <v>0.32272089832760742</v>
          </cell>
          <cell r="DD111">
            <v>0.34365603123297839</v>
          </cell>
          <cell r="DE111">
            <v>0.35443445527142386</v>
          </cell>
          <cell r="DF111">
            <v>0.36675410316488277</v>
          </cell>
        </row>
        <row r="112">
          <cell r="B112" t="str">
            <v>SS024</v>
          </cell>
          <cell r="CX112">
            <v>0.15742908403744832</v>
          </cell>
          <cell r="CY112">
            <v>0.14949550277197729</v>
          </cell>
          <cell r="CZ112">
            <v>0.14342272364566663</v>
          </cell>
          <cell r="DA112">
            <v>0.17957179852834695</v>
          </cell>
          <cell r="DB112">
            <v>0.18895268859026199</v>
          </cell>
          <cell r="DC112">
            <v>0.20081797612322907</v>
          </cell>
          <cell r="DD112">
            <v>0.21378982605765312</v>
          </cell>
          <cell r="DE112">
            <v>0.21988801238294722</v>
          </cell>
          <cell r="DF112">
            <v>0.22692112589906682</v>
          </cell>
        </row>
        <row r="113">
          <cell r="B113" t="str">
            <v>SS025</v>
          </cell>
          <cell r="CX113">
            <v>0.43087833019017352</v>
          </cell>
          <cell r="CY113">
            <v>1.1538367538623058</v>
          </cell>
          <cell r="CZ113">
            <v>1.6072511648720553</v>
          </cell>
          <cell r="DA113">
            <v>1.3639958699942163</v>
          </cell>
          <cell r="DB113">
            <v>1.2905822343735422</v>
          </cell>
          <cell r="DC113">
            <v>1.0355421447685538</v>
          </cell>
          <cell r="DD113">
            <v>0.78043724314679075</v>
          </cell>
          <cell r="DE113">
            <v>0.55885193129230726</v>
          </cell>
          <cell r="DF113">
            <v>0.29957685039876814</v>
          </cell>
        </row>
        <row r="114">
          <cell r="B114" t="str">
            <v>SS026</v>
          </cell>
          <cell r="CX114">
            <v>0.84820807347669658</v>
          </cell>
          <cell r="CY114">
            <v>1.975185547378818</v>
          </cell>
          <cell r="CZ114">
            <v>1.8963273583435967</v>
          </cell>
          <cell r="DA114">
            <v>2.0544897944169356</v>
          </cell>
          <cell r="DB114">
            <v>1.8405945891481132</v>
          </cell>
          <cell r="DC114">
            <v>1.5307782022727832</v>
          </cell>
          <cell r="DD114">
            <v>1.1249774048034589</v>
          </cell>
          <cell r="DE114">
            <v>0.79582287081675518</v>
          </cell>
          <cell r="DF114">
            <v>0.42160521470612011</v>
          </cell>
        </row>
        <row r="115">
          <cell r="B115" t="str">
            <v>SS027</v>
          </cell>
          <cell r="CX115">
            <v>0.7049166090595973</v>
          </cell>
          <cell r="CY115">
            <v>2.1431338944205631</v>
          </cell>
          <cell r="CZ115">
            <v>2.7548074575448585</v>
          </cell>
          <cell r="DA115">
            <v>2.7331970158705308</v>
          </cell>
          <cell r="DB115">
            <v>3.0552585663689538</v>
          </cell>
          <cell r="DC115">
            <v>2.9974422283192546</v>
          </cell>
          <cell r="DD115">
            <v>3.164839231185093</v>
          </cell>
          <cell r="DE115">
            <v>3.2260601732959842</v>
          </cell>
          <cell r="DF115">
            <v>3.2683236776418902</v>
          </cell>
        </row>
        <row r="116">
          <cell r="B116" t="str">
            <v>SS028</v>
          </cell>
          <cell r="CX116">
            <v>1.4450973648916718</v>
          </cell>
          <cell r="CY116">
            <v>4.9413481322640589</v>
          </cell>
          <cell r="CZ116">
            <v>6.9206843560864142</v>
          </cell>
          <cell r="DA116">
            <v>6.3396553824553799</v>
          </cell>
          <cell r="DB116">
            <v>6.7606366498465942</v>
          </cell>
          <cell r="DC116">
            <v>6.8791036780133838</v>
          </cell>
          <cell r="DD116">
            <v>6.657028453818997</v>
          </cell>
          <cell r="DE116">
            <v>6.4243152060946711</v>
          </cell>
          <cell r="DF116">
            <v>6.5417036330758904</v>
          </cell>
        </row>
        <row r="117">
          <cell r="B117" t="str">
            <v>SS031</v>
          </cell>
          <cell r="CX117">
            <v>0.47007830960320468</v>
          </cell>
          <cell r="CY117">
            <v>0.94387504464225402</v>
          </cell>
          <cell r="CZ117">
            <v>1.2867988166689608</v>
          </cell>
          <cell r="DA117">
            <v>1.6251253166941315</v>
          </cell>
          <cell r="DB117">
            <v>1.9032679561712336</v>
          </cell>
          <cell r="DC117">
            <v>2.1426659352967596</v>
          </cell>
          <cell r="DD117">
            <v>2.3994699379271149</v>
          </cell>
          <cell r="DE117">
            <v>2.5834167890228992</v>
          </cell>
          <cell r="DF117">
            <v>2.7961522990141257</v>
          </cell>
        </row>
        <row r="118">
          <cell r="B118" t="str">
            <v>SS032</v>
          </cell>
          <cell r="CX118">
            <v>0.38174549647416284</v>
          </cell>
          <cell r="CY118">
            <v>1.0340013328975195</v>
          </cell>
          <cell r="CZ118">
            <v>0.99023096496280893</v>
          </cell>
          <cell r="DA118">
            <v>1.3362564703177298</v>
          </cell>
          <cell r="DB118">
            <v>1.5360509759931671</v>
          </cell>
          <cell r="DC118">
            <v>1.7082274130833541</v>
          </cell>
          <cell r="DD118">
            <v>1.9156964140476282</v>
          </cell>
          <cell r="DE118">
            <v>2.0469311990423931</v>
          </cell>
          <cell r="DF118">
            <v>2.1754758627150861</v>
          </cell>
        </row>
        <row r="119">
          <cell r="B119" t="str">
            <v>SS033</v>
          </cell>
          <cell r="CX119">
            <v>2.710998545233172E-2</v>
          </cell>
          <cell r="CY119">
            <v>0.14109119441362819</v>
          </cell>
          <cell r="CZ119">
            <v>0.13043921908969572</v>
          </cell>
          <cell r="DA119">
            <v>0.15061112006266777</v>
          </cell>
          <cell r="DB119">
            <v>0.15405951988780839</v>
          </cell>
          <cell r="DC119">
            <v>0.16011186750693462</v>
          </cell>
          <cell r="DD119">
            <v>0.16655590971226986</v>
          </cell>
          <cell r="DE119">
            <v>0.16784088945014125</v>
          </cell>
          <cell r="DF119">
            <v>0.1698718823210591</v>
          </cell>
        </row>
        <row r="120">
          <cell r="B120" t="str">
            <v>SS034</v>
          </cell>
          <cell r="CX120">
            <v>8.4243987137921389E-2</v>
          </cell>
          <cell r="CY120">
            <v>7.9554281791488643E-2</v>
          </cell>
          <cell r="CZ120">
            <v>9.6132734743091294E-2</v>
          </cell>
          <cell r="DA120">
            <v>9.6644510596771788E-2</v>
          </cell>
          <cell r="DB120">
            <v>9.8912693815001729E-2</v>
          </cell>
          <cell r="DC120">
            <v>0.10230915169097946</v>
          </cell>
          <cell r="DD120">
            <v>0.10616907612975679</v>
          </cell>
          <cell r="DE120">
            <v>0.10656272003188089</v>
          </cell>
          <cell r="DF120">
            <v>0.10737595201977185</v>
          </cell>
        </row>
        <row r="121">
          <cell r="B121" t="str">
            <v>SS035</v>
          </cell>
          <cell r="CX121">
            <v>1.030992073778361E-2</v>
          </cell>
          <cell r="CY121">
            <v>7.9950215926675672E-2</v>
          </cell>
          <cell r="CZ121">
            <v>0.1025386052979381</v>
          </cell>
          <cell r="DA121">
            <v>8.0700667404032631E-2</v>
          </cell>
          <cell r="DB121">
            <v>7.3017718432869153E-2</v>
          </cell>
          <cell r="DC121">
            <v>5.738615308600116E-2</v>
          </cell>
          <cell r="DD121">
            <v>4.4751002672815093E-2</v>
          </cell>
          <cell r="DE121">
            <v>3.0516044121981081E-2</v>
          </cell>
          <cell r="DF121">
            <v>1.7201584699872586E-2</v>
          </cell>
        </row>
        <row r="122">
          <cell r="B122" t="str">
            <v>SS036</v>
          </cell>
          <cell r="CX122">
            <v>2.9445500457600277E-2</v>
          </cell>
          <cell r="CY122">
            <v>0.15719248586077236</v>
          </cell>
          <cell r="CZ122">
            <v>0.16820687338381951</v>
          </cell>
          <cell r="DA122">
            <v>0.1495485281986681</v>
          </cell>
          <cell r="DB122">
            <v>0.13755341672743554</v>
          </cell>
          <cell r="DC122">
            <v>0.10770234001050955</v>
          </cell>
          <cell r="DD122">
            <v>8.0138629172887721E-2</v>
          </cell>
          <cell r="DE122">
            <v>5.9175215513595641E-2</v>
          </cell>
          <cell r="DF122">
            <v>3.126288692328158E-2</v>
          </cell>
        </row>
        <row r="123">
          <cell r="B123" t="str">
            <v>SS037</v>
          </cell>
          <cell r="CX123">
            <v>3.5163306874370755E-2</v>
          </cell>
          <cell r="CY123">
            <v>0.20822375613919786</v>
          </cell>
          <cell r="CZ123">
            <v>0.23768974870517004</v>
          </cell>
          <cell r="DA123">
            <v>0.27001688535137547</v>
          </cell>
          <cell r="DB123">
            <v>0.30074460589723412</v>
          </cell>
          <cell r="DC123">
            <v>0.30040621883175728</v>
          </cell>
          <cell r="DD123">
            <v>0.32051095842470867</v>
          </cell>
          <cell r="DE123">
            <v>0.30673609221978382</v>
          </cell>
          <cell r="DF123">
            <v>0.32321047797756997</v>
          </cell>
        </row>
        <row r="124">
          <cell r="B124" t="str">
            <v>SS038</v>
          </cell>
          <cell r="CX124">
            <v>4.9681711991357014E-2</v>
          </cell>
          <cell r="CY124">
            <v>0.42747214553189727</v>
          </cell>
          <cell r="CZ124">
            <v>0.43696201202284424</v>
          </cell>
          <cell r="DA124">
            <v>0.49998035903326932</v>
          </cell>
          <cell r="DB124">
            <v>0.55264148976263083</v>
          </cell>
          <cell r="DC124">
            <v>0.53155005747233186</v>
          </cell>
          <cell r="DD124">
            <v>0.52924600621802897</v>
          </cell>
          <cell r="DE124">
            <v>0.52587470450104767</v>
          </cell>
          <cell r="DF124">
            <v>0.50532245564936951</v>
          </cell>
        </row>
        <row r="125">
          <cell r="B125" t="str">
            <v>SS041</v>
          </cell>
          <cell r="CX125">
            <v>0.48189400373009139</v>
          </cell>
          <cell r="CY125">
            <v>0.87022249709790744</v>
          </cell>
          <cell r="CZ125">
            <v>0.94910904392865603</v>
          </cell>
          <cell r="DA125">
            <v>1.0797608495437925</v>
          </cell>
          <cell r="DB125">
            <v>1.2585210756075611</v>
          </cell>
          <cell r="DC125">
            <v>1.4301436058790924</v>
          </cell>
          <cell r="DD125">
            <v>1.6042189190307008</v>
          </cell>
          <cell r="DE125">
            <v>1.7347151044050344</v>
          </cell>
          <cell r="DF125">
            <v>1.8611705365260396</v>
          </cell>
        </row>
        <row r="126">
          <cell r="B126" t="str">
            <v>SS042</v>
          </cell>
          <cell r="CX126">
            <v>0.28704666261257045</v>
          </cell>
          <cell r="CY126">
            <v>0.37108818104535035</v>
          </cell>
          <cell r="CZ126">
            <v>0.42581702149268835</v>
          </cell>
          <cell r="DA126">
            <v>0.4467030725484975</v>
          </cell>
          <cell r="DB126">
            <v>0.51259864663544552</v>
          </cell>
          <cell r="DC126">
            <v>0.57445688219793634</v>
          </cell>
          <cell r="DD126">
            <v>0.63645698935580464</v>
          </cell>
          <cell r="DE126">
            <v>0.68409742252014138</v>
          </cell>
          <cell r="DF126">
            <v>0.72909694555437898</v>
          </cell>
        </row>
        <row r="127">
          <cell r="B127" t="str">
            <v>SS043</v>
          </cell>
          <cell r="CX127">
            <v>5.0313032367648385E-2</v>
          </cell>
          <cell r="CY127">
            <v>6.2349016183982336E-2</v>
          </cell>
          <cell r="CZ127">
            <v>7.617770438295958E-2</v>
          </cell>
          <cell r="DA127">
            <v>7.1044021054312581E-2</v>
          </cell>
          <cell r="DB127">
            <v>7.2409237284578515E-2</v>
          </cell>
          <cell r="DC127">
            <v>7.5066147248935025E-2</v>
          </cell>
          <cell r="DD127">
            <v>7.7810059632845666E-2</v>
          </cell>
          <cell r="DE127">
            <v>7.821138789228968E-2</v>
          </cell>
          <cell r="DF127">
            <v>7.8961322522553098E-2</v>
          </cell>
        </row>
        <row r="128">
          <cell r="B128" t="str">
            <v>SS044</v>
          </cell>
          <cell r="CX128">
            <v>4.9551590841894734E-2</v>
          </cell>
          <cell r="CY128">
            <v>1.855927718259949E-2</v>
          </cell>
          <cell r="CZ128">
            <v>1.7155092458447711E-2</v>
          </cell>
          <cell r="DA128">
            <v>2.0925266678397725E-2</v>
          </cell>
          <cell r="DB128">
            <v>2.1271417161741565E-2</v>
          </cell>
          <cell r="DC128">
            <v>2.1865260231012495E-2</v>
          </cell>
          <cell r="DD128">
            <v>2.253657404436241E-2</v>
          </cell>
          <cell r="DE128">
            <v>2.2467830513610926E-2</v>
          </cell>
          <cell r="DF128">
            <v>2.249417249529987E-2</v>
          </cell>
        </row>
        <row r="129">
          <cell r="B129" t="str">
            <v>SS045</v>
          </cell>
          <cell r="CX129">
            <v>1.0693696455991185E-2</v>
          </cell>
          <cell r="CY129">
            <v>3.6011863313210983E-2</v>
          </cell>
          <cell r="CZ129">
            <v>4.1440526103389198E-2</v>
          </cell>
          <cell r="DA129">
            <v>3.8440942442315412E-2</v>
          </cell>
          <cell r="DB129">
            <v>3.5198784201839764E-2</v>
          </cell>
          <cell r="DC129">
            <v>2.8563200358239386E-2</v>
          </cell>
          <cell r="DD129">
            <v>2.148850343882544E-2</v>
          </cell>
          <cell r="DE129">
            <v>1.5130856114172718E-2</v>
          </cell>
          <cell r="DF129">
            <v>8.3373349597314923E-3</v>
          </cell>
        </row>
        <row r="130">
          <cell r="B130" t="str">
            <v>SS046</v>
          </cell>
          <cell r="CX130">
            <v>3.0396517864168957E-2</v>
          </cell>
          <cell r="CY130">
            <v>9.90911433956045E-2</v>
          </cell>
          <cell r="CZ130">
            <v>9.1914400874850963E-2</v>
          </cell>
          <cell r="DA130">
            <v>0.10369763127938118</v>
          </cell>
          <cell r="DB130">
            <v>9.5351035401886164E-2</v>
          </cell>
          <cell r="DC130">
            <v>7.6524693535978655E-2</v>
          </cell>
          <cell r="DD130">
            <v>5.6411369046655169E-2</v>
          </cell>
          <cell r="DE130">
            <v>3.9778825706240625E-2</v>
          </cell>
          <cell r="DF130">
            <v>2.1280294224206731E-2</v>
          </cell>
        </row>
        <row r="131">
          <cell r="B131" t="str">
            <v>SS047</v>
          </cell>
          <cell r="CX131">
            <v>2.2699766724350451E-2</v>
          </cell>
          <cell r="CY131">
            <v>8.9844935717636257E-2</v>
          </cell>
          <cell r="CZ131">
            <v>0.10715922753262733</v>
          </cell>
          <cell r="DA131">
            <v>0.13652665313828935</v>
          </cell>
          <cell r="DB131">
            <v>0.1481121160892202</v>
          </cell>
          <cell r="DC131">
            <v>0.15212848332130738</v>
          </cell>
          <cell r="DD131">
            <v>0.15606753213787841</v>
          </cell>
          <cell r="DE131">
            <v>0.15688312025317072</v>
          </cell>
          <cell r="DF131">
            <v>0.15809512317358107</v>
          </cell>
        </row>
        <row r="132">
          <cell r="B132" t="str">
            <v>SS048</v>
          </cell>
          <cell r="CX132">
            <v>3.4664871684433343E-2</v>
          </cell>
          <cell r="CY132">
            <v>0.23063820795913059</v>
          </cell>
          <cell r="CZ132">
            <v>0.23374149803515198</v>
          </cell>
          <cell r="DA132">
            <v>0.28410916458963287</v>
          </cell>
          <cell r="DB132">
            <v>0.30738414760623856</v>
          </cell>
          <cell r="DC132">
            <v>0.30170770409029446</v>
          </cell>
          <cell r="DD132">
            <v>0.29399891690793156</v>
          </cell>
          <cell r="DE132">
            <v>0.29251645031180928</v>
          </cell>
          <cell r="DF132">
            <v>0.28656634548272675</v>
          </cell>
        </row>
        <row r="133">
          <cell r="B133" t="str">
            <v>SS100</v>
          </cell>
          <cell r="CX133">
            <v>0</v>
          </cell>
          <cell r="CY133">
            <v>0</v>
          </cell>
          <cell r="CZ133">
            <v>0</v>
          </cell>
          <cell r="DA133">
            <v>0</v>
          </cell>
          <cell r="DB133">
            <v>0</v>
          </cell>
          <cell r="DC133">
            <v>0</v>
          </cell>
          <cell r="DD133">
            <v>0</v>
          </cell>
          <cell r="DE133">
            <v>0</v>
          </cell>
          <cell r="DF133">
            <v>0</v>
          </cell>
        </row>
        <row r="134">
          <cell r="B134" t="str">
            <v>SS101</v>
          </cell>
          <cell r="CX134">
            <v>0</v>
          </cell>
          <cell r="CY134">
            <v>0</v>
          </cell>
          <cell r="CZ134">
            <v>0</v>
          </cell>
          <cell r="DA134">
            <v>0</v>
          </cell>
          <cell r="DB134">
            <v>0</v>
          </cell>
          <cell r="DC134">
            <v>0</v>
          </cell>
          <cell r="DD134">
            <v>0</v>
          </cell>
          <cell r="DE134">
            <v>0</v>
          </cell>
          <cell r="DF134">
            <v>0</v>
          </cell>
        </row>
        <row r="135">
          <cell r="B135" t="str">
            <v>SS102</v>
          </cell>
          <cell r="CX135">
            <v>0</v>
          </cell>
          <cell r="CY135">
            <v>0</v>
          </cell>
          <cell r="CZ135">
            <v>0</v>
          </cell>
          <cell r="DA135">
            <v>0</v>
          </cell>
          <cell r="DB135">
            <v>0</v>
          </cell>
          <cell r="DC135">
            <v>0</v>
          </cell>
          <cell r="DD135">
            <v>0</v>
          </cell>
          <cell r="DE135">
            <v>0</v>
          </cell>
          <cell r="DF135">
            <v>0</v>
          </cell>
        </row>
        <row r="136">
          <cell r="B136" t="str">
            <v>SS103</v>
          </cell>
          <cell r="CX136">
            <v>0</v>
          </cell>
          <cell r="CY136">
            <v>0</v>
          </cell>
          <cell r="CZ136">
            <v>0</v>
          </cell>
          <cell r="DA136">
            <v>0</v>
          </cell>
          <cell r="DB136">
            <v>0</v>
          </cell>
          <cell r="DC136">
            <v>0</v>
          </cell>
          <cell r="DD136">
            <v>0</v>
          </cell>
          <cell r="DE136">
            <v>0</v>
          </cell>
          <cell r="DF136">
            <v>0</v>
          </cell>
        </row>
        <row r="137">
          <cell r="B137" t="str">
            <v>SS104</v>
          </cell>
          <cell r="CX137">
            <v>0</v>
          </cell>
          <cell r="CY137">
            <v>0</v>
          </cell>
          <cell r="CZ137">
            <v>0</v>
          </cell>
          <cell r="DA137">
            <v>0</v>
          </cell>
          <cell r="DB137">
            <v>0</v>
          </cell>
          <cell r="DC137">
            <v>0</v>
          </cell>
          <cell r="DD137">
            <v>0</v>
          </cell>
          <cell r="DE137">
            <v>0</v>
          </cell>
          <cell r="DF137">
            <v>0</v>
          </cell>
        </row>
        <row r="138">
          <cell r="B138" t="str">
            <v>SS105</v>
          </cell>
          <cell r="CX138">
            <v>0</v>
          </cell>
          <cell r="CY138">
            <v>0</v>
          </cell>
          <cell r="CZ138">
            <v>0</v>
          </cell>
          <cell r="DA138">
            <v>0</v>
          </cell>
          <cell r="DB138">
            <v>0</v>
          </cell>
          <cell r="DC138">
            <v>0</v>
          </cell>
          <cell r="DD138">
            <v>0</v>
          </cell>
          <cell r="DE138">
            <v>0</v>
          </cell>
          <cell r="DF138">
            <v>0</v>
          </cell>
        </row>
        <row r="139">
          <cell r="B139" t="str">
            <v>SS106</v>
          </cell>
          <cell r="CX139">
            <v>0</v>
          </cell>
          <cell r="CY139">
            <v>0</v>
          </cell>
          <cell r="CZ139">
            <v>0</v>
          </cell>
          <cell r="DA139">
            <v>0</v>
          </cell>
          <cell r="DB139">
            <v>0</v>
          </cell>
          <cell r="DC139">
            <v>0</v>
          </cell>
          <cell r="DD139">
            <v>0</v>
          </cell>
          <cell r="DE139">
            <v>0</v>
          </cell>
          <cell r="DF139">
            <v>0</v>
          </cell>
        </row>
        <row r="140">
          <cell r="B140" t="str">
            <v>SS107</v>
          </cell>
          <cell r="CX140">
            <v>0</v>
          </cell>
          <cell r="CY140">
            <v>0</v>
          </cell>
          <cell r="CZ140">
            <v>0</v>
          </cell>
          <cell r="DA140">
            <v>0</v>
          </cell>
          <cell r="DB140">
            <v>0</v>
          </cell>
          <cell r="DC140">
            <v>0</v>
          </cell>
          <cell r="DD140">
            <v>0</v>
          </cell>
          <cell r="DE140">
            <v>0</v>
          </cell>
          <cell r="DF140">
            <v>0</v>
          </cell>
        </row>
        <row r="141">
          <cell r="B141" t="str">
            <v>SS108</v>
          </cell>
          <cell r="CX141">
            <v>0</v>
          </cell>
          <cell r="CY141">
            <v>0</v>
          </cell>
          <cell r="CZ141">
            <v>0</v>
          </cell>
          <cell r="DA141">
            <v>0</v>
          </cell>
          <cell r="DB141">
            <v>0</v>
          </cell>
          <cell r="DC141">
            <v>0</v>
          </cell>
          <cell r="DD141">
            <v>0</v>
          </cell>
          <cell r="DE141">
            <v>0</v>
          </cell>
          <cell r="DF141">
            <v>0</v>
          </cell>
        </row>
        <row r="142">
          <cell r="B142" t="str">
            <v>SS110</v>
          </cell>
          <cell r="CX142">
            <v>0</v>
          </cell>
          <cell r="CY142">
            <v>0</v>
          </cell>
          <cell r="CZ142">
            <v>0</v>
          </cell>
          <cell r="DA142">
            <v>0</v>
          </cell>
          <cell r="DB142">
            <v>0</v>
          </cell>
          <cell r="DC142">
            <v>0</v>
          </cell>
          <cell r="DD142">
            <v>0</v>
          </cell>
          <cell r="DE142">
            <v>0</v>
          </cell>
          <cell r="DF142">
            <v>0</v>
          </cell>
        </row>
        <row r="143">
          <cell r="B143" t="str">
            <v>SS111</v>
          </cell>
          <cell r="CX143">
            <v>0</v>
          </cell>
          <cell r="CY143">
            <v>0</v>
          </cell>
          <cell r="CZ143">
            <v>0</v>
          </cell>
          <cell r="DA143">
            <v>0</v>
          </cell>
          <cell r="DB143">
            <v>0</v>
          </cell>
          <cell r="DC143">
            <v>0</v>
          </cell>
          <cell r="DD143">
            <v>0</v>
          </cell>
          <cell r="DE143">
            <v>0</v>
          </cell>
          <cell r="DF143">
            <v>0</v>
          </cell>
        </row>
        <row r="144">
          <cell r="B144" t="str">
            <v>SS112</v>
          </cell>
          <cell r="CX144">
            <v>0</v>
          </cell>
          <cell r="CY144">
            <v>0</v>
          </cell>
          <cell r="CZ144">
            <v>0</v>
          </cell>
          <cell r="DA144">
            <v>0</v>
          </cell>
          <cell r="DB144">
            <v>0</v>
          </cell>
          <cell r="DC144">
            <v>0</v>
          </cell>
          <cell r="DD144">
            <v>0</v>
          </cell>
          <cell r="DE144">
            <v>0</v>
          </cell>
          <cell r="DF144">
            <v>0</v>
          </cell>
        </row>
        <row r="145">
          <cell r="B145" t="str">
            <v>SS114</v>
          </cell>
          <cell r="CX145">
            <v>0</v>
          </cell>
          <cell r="CY145">
            <v>0</v>
          </cell>
          <cell r="CZ145">
            <v>0</v>
          </cell>
          <cell r="DA145">
            <v>0</v>
          </cell>
          <cell r="DB145">
            <v>0</v>
          </cell>
          <cell r="DC145">
            <v>0</v>
          </cell>
          <cell r="DD145">
            <v>0</v>
          </cell>
          <cell r="DE145">
            <v>0</v>
          </cell>
          <cell r="DF145">
            <v>0</v>
          </cell>
        </row>
        <row r="146">
          <cell r="B146" t="str">
            <v>SS116</v>
          </cell>
          <cell r="CX146">
            <v>3.2912302652626999E-5</v>
          </cell>
          <cell r="CY146">
            <v>0</v>
          </cell>
          <cell r="CZ146">
            <v>0</v>
          </cell>
          <cell r="DA146">
            <v>0</v>
          </cell>
          <cell r="DB146">
            <v>0</v>
          </cell>
          <cell r="DC146">
            <v>0</v>
          </cell>
          <cell r="DD146">
            <v>0</v>
          </cell>
          <cell r="DE146">
            <v>0</v>
          </cell>
          <cell r="DF146">
            <v>0</v>
          </cell>
        </row>
        <row r="147">
          <cell r="B147" t="str">
            <v>SS124</v>
          </cell>
          <cell r="CX147">
            <v>0</v>
          </cell>
          <cell r="CY147">
            <v>0</v>
          </cell>
          <cell r="CZ147">
            <v>0</v>
          </cell>
          <cell r="DA147">
            <v>0</v>
          </cell>
          <cell r="DB147">
            <v>0</v>
          </cell>
          <cell r="DC147">
            <v>0</v>
          </cell>
          <cell r="DD147">
            <v>0</v>
          </cell>
          <cell r="DE147">
            <v>0</v>
          </cell>
          <cell r="DF147">
            <v>0</v>
          </cell>
        </row>
        <row r="148">
          <cell r="B148" t="str">
            <v>SS125</v>
          </cell>
          <cell r="CX148">
            <v>0.17288399644399982</v>
          </cell>
          <cell r="CY148">
            <v>0.21219444814642949</v>
          </cell>
          <cell r="CZ148">
            <v>0.17954474908548052</v>
          </cell>
          <cell r="DA148">
            <v>0.13392302237186696</v>
          </cell>
          <cell r="DB148">
            <v>0.10625376628789429</v>
          </cell>
          <cell r="DC148">
            <v>7.6311026507991819E-2</v>
          </cell>
          <cell r="DD148">
            <v>4.5759836604393062E-2</v>
          </cell>
          <cell r="DE148">
            <v>2.0649153510325358E-2</v>
          </cell>
          <cell r="DF148">
            <v>0</v>
          </cell>
        </row>
        <row r="149">
          <cell r="B149" t="str">
            <v>SS126</v>
          </cell>
          <cell r="CX149">
            <v>0.83990517252761943</v>
          </cell>
          <cell r="CY149">
            <v>0.78655614969794518</v>
          </cell>
          <cell r="CZ149">
            <v>0.61757436458359083</v>
          </cell>
          <cell r="DA149">
            <v>0.58425885847014503</v>
          </cell>
          <cell r="DB149">
            <v>0.45448468591108315</v>
          </cell>
          <cell r="DC149">
            <v>0.32763590098798878</v>
          </cell>
          <cell r="DD149">
            <v>0.20172606447167207</v>
          </cell>
          <cell r="DE149">
            <v>8.6441161385759274E-2</v>
          </cell>
          <cell r="DF149">
            <v>0</v>
          </cell>
        </row>
        <row r="150">
          <cell r="B150" t="str">
            <v>SS127</v>
          </cell>
          <cell r="CX150">
            <v>40.90493942117368</v>
          </cell>
          <cell r="CY150">
            <v>43.094854945641593</v>
          </cell>
          <cell r="CZ150">
            <v>35.427425144524271</v>
          </cell>
          <cell r="DA150">
            <v>36.614864995734635</v>
          </cell>
          <cell r="DB150">
            <v>30.299410366458424</v>
          </cell>
          <cell r="DC150">
            <v>23.795410447773019</v>
          </cell>
          <cell r="DD150">
            <v>17.154282906087296</v>
          </cell>
          <cell r="DE150">
            <v>11.710848662565766</v>
          </cell>
          <cell r="DF150">
            <v>6.0387389318318716</v>
          </cell>
        </row>
        <row r="151">
          <cell r="B151" t="str">
            <v>SS128</v>
          </cell>
          <cell r="CX151">
            <v>26.183433343838736</v>
          </cell>
          <cell r="CY151">
            <v>28.792631282393319</v>
          </cell>
          <cell r="CZ151">
            <v>33.141957962236475</v>
          </cell>
          <cell r="DA151">
            <v>25.611919099057722</v>
          </cell>
          <cell r="DB151">
            <v>21.110956120656656</v>
          </cell>
          <cell r="DC151">
            <v>16.729698263212473</v>
          </cell>
          <cell r="DD151">
            <v>12.303672053862959</v>
          </cell>
          <cell r="DE151">
            <v>8.3224687270922999</v>
          </cell>
          <cell r="DF151">
            <v>4.3010030753480999</v>
          </cell>
        </row>
        <row r="152">
          <cell r="B152" t="str">
            <v>SS129</v>
          </cell>
          <cell r="CX152">
            <v>17.379338610438278</v>
          </cell>
          <cell r="CY152">
            <v>26.54222377688248</v>
          </cell>
          <cell r="CZ152">
            <v>35.400683927823557</v>
          </cell>
          <cell r="DA152">
            <v>35.742953284840773</v>
          </cell>
          <cell r="DB152">
            <v>40.975316983042191</v>
          </cell>
          <cell r="DC152">
            <v>44.048748293283978</v>
          </cell>
          <cell r="DD152">
            <v>47.499583767634242</v>
          </cell>
          <cell r="DE152">
            <v>50.927889221303587</v>
          </cell>
          <cell r="DF152">
            <v>52.952428951250219</v>
          </cell>
        </row>
        <row r="153">
          <cell r="B153" t="str">
            <v>SS130</v>
          </cell>
          <cell r="CX153">
            <v>17.388764422770812</v>
          </cell>
          <cell r="CY153">
            <v>25.943463651911266</v>
          </cell>
          <cell r="CZ153">
            <v>38.142426764907839</v>
          </cell>
          <cell r="DA153">
            <v>35.251535980546855</v>
          </cell>
          <cell r="DB153">
            <v>38.268515689428497</v>
          </cell>
          <cell r="DC153">
            <v>41.223017135044032</v>
          </cell>
          <cell r="DD153">
            <v>44.384211828735843</v>
          </cell>
          <cell r="DE153">
            <v>46.773917397528699</v>
          </cell>
          <cell r="DF153">
            <v>48.452595907987657</v>
          </cell>
        </row>
        <row r="154">
          <cell r="B154" t="str">
            <v>SS131</v>
          </cell>
          <cell r="CX154">
            <v>0.35877476397393893</v>
          </cell>
          <cell r="CY154">
            <v>0.39842965001151809</v>
          </cell>
          <cell r="CZ154">
            <v>0.24817944373504519</v>
          </cell>
          <cell r="DA154">
            <v>0.25373712457069075</v>
          </cell>
          <cell r="DB154">
            <v>0.21120886666922725</v>
          </cell>
          <cell r="DC154">
            <v>0.16729637945848419</v>
          </cell>
          <cell r="DD154">
            <v>0.12024320799508831</v>
          </cell>
          <cell r="DE154">
            <v>8.2475727122062553E-2</v>
          </cell>
          <cell r="DF154">
            <v>4.2831103391811981E-2</v>
          </cell>
        </row>
        <row r="155">
          <cell r="B155" t="str">
            <v>SS132</v>
          </cell>
          <cell r="CX155">
            <v>0.66544836133599272</v>
          </cell>
          <cell r="CY155">
            <v>0.58250040680324044</v>
          </cell>
          <cell r="CZ155">
            <v>0.51635051394989195</v>
          </cell>
          <cell r="DA155">
            <v>0.54120061075938708</v>
          </cell>
          <cell r="DB155">
            <v>0.45507986082386243</v>
          </cell>
          <cell r="DC155">
            <v>0.3592981593250299</v>
          </cell>
          <cell r="DD155">
            <v>0.26391148644695861</v>
          </cell>
          <cell r="DE155">
            <v>0.179429651481741</v>
          </cell>
          <cell r="DF155">
            <v>9.7368682330697204E-2</v>
          </cell>
        </row>
        <row r="156">
          <cell r="B156" t="str">
            <v>SS133</v>
          </cell>
          <cell r="CX156">
            <v>12.426330082676788</v>
          </cell>
          <cell r="CY156">
            <v>15.076463592547883</v>
          </cell>
          <cell r="CZ156">
            <v>15.709560862111207</v>
          </cell>
          <cell r="DA156">
            <v>14.361921056183871</v>
          </cell>
          <cell r="DB156">
            <v>11.836239366975269</v>
          </cell>
          <cell r="DC156">
            <v>9.3250490842632523</v>
          </cell>
          <cell r="DD156">
            <v>6.6897553527214333</v>
          </cell>
          <cell r="DE156">
            <v>4.6292219034546847</v>
          </cell>
          <cell r="DF156">
            <v>2.4217339284288957</v>
          </cell>
        </row>
        <row r="157">
          <cell r="B157" t="str">
            <v>SS134</v>
          </cell>
          <cell r="CX157">
            <v>18.71199605444426</v>
          </cell>
          <cell r="CY157">
            <v>18.307121105512213</v>
          </cell>
          <cell r="CZ157">
            <v>19.148937586659223</v>
          </cell>
          <cell r="DA157">
            <v>17.019360926905382</v>
          </cell>
          <cell r="DB157">
            <v>14.230978296693127</v>
          </cell>
          <cell r="DC157">
            <v>11.212490461553044</v>
          </cell>
          <cell r="DD157">
            <v>8.2013955655733977</v>
          </cell>
          <cell r="DE157">
            <v>5.6488184221084969</v>
          </cell>
          <cell r="DF157">
            <v>3.0676407015974481</v>
          </cell>
        </row>
        <row r="158">
          <cell r="B158" t="str">
            <v>SS135</v>
          </cell>
          <cell r="CX158">
            <v>12.014921733450315</v>
          </cell>
          <cell r="CY158">
            <v>17.423806614772893</v>
          </cell>
          <cell r="CZ158">
            <v>19.762184585214502</v>
          </cell>
          <cell r="DA158">
            <v>20.365202083927368</v>
          </cell>
          <cell r="DB158">
            <v>19.761884007600962</v>
          </cell>
          <cell r="DC158">
            <v>18.820137061389687</v>
          </cell>
          <cell r="DD158">
            <v>18.153259368532961</v>
          </cell>
          <cell r="DE158">
            <v>17.403430240474862</v>
          </cell>
          <cell r="DF158">
            <v>16.811340076686939</v>
          </cell>
        </row>
        <row r="159">
          <cell r="B159" t="str">
            <v>SS136</v>
          </cell>
          <cell r="CX159">
            <v>18.654041735579483</v>
          </cell>
          <cell r="CY159">
            <v>27.634441333941687</v>
          </cell>
          <cell r="CZ159">
            <v>24.62706363169578</v>
          </cell>
          <cell r="DA159">
            <v>24.32887067013025</v>
          </cell>
          <cell r="DB159">
            <v>24.530466581333716</v>
          </cell>
          <cell r="DC159">
            <v>24.02517476630123</v>
          </cell>
          <cell r="DD159">
            <v>24.290259326327075</v>
          </cell>
          <cell r="DE159">
            <v>23.876732702647274</v>
          </cell>
          <cell r="DF159">
            <v>23.295744473516134</v>
          </cell>
        </row>
        <row r="160">
          <cell r="B160" t="str">
            <v>SS137</v>
          </cell>
          <cell r="CX160">
            <v>3.4274814427403166</v>
          </cell>
          <cell r="CY160">
            <v>4.9950477500342352</v>
          </cell>
          <cell r="CZ160">
            <v>4.9295414591476838</v>
          </cell>
          <cell r="DA160">
            <v>6.0507152026274067</v>
          </cell>
          <cell r="DB160">
            <v>6.2030645243476794</v>
          </cell>
          <cell r="DC160">
            <v>6.1602795533754575</v>
          </cell>
          <cell r="DD160">
            <v>6.0560168117649047</v>
          </cell>
          <cell r="DE160">
            <v>6.1395280653502624</v>
          </cell>
          <cell r="DF160">
            <v>6.0974579931310036</v>
          </cell>
        </row>
        <row r="161">
          <cell r="B161" t="str">
            <v>SS138</v>
          </cell>
          <cell r="CX161">
            <v>0.92719841319074192</v>
          </cell>
          <cell r="CY161">
            <v>2.066454871819368</v>
          </cell>
          <cell r="CZ161">
            <v>2.7739353886938956</v>
          </cell>
          <cell r="DA161">
            <v>3.2096064630607022</v>
          </cell>
          <cell r="DB161">
            <v>3.6883441591115411</v>
          </cell>
          <cell r="DC161">
            <v>4.0977636273991909</v>
          </cell>
          <cell r="DD161">
            <v>4.5197267727038577</v>
          </cell>
          <cell r="DE161">
            <v>4.8471588368284966</v>
          </cell>
          <cell r="DF161">
            <v>5.1562253630266426</v>
          </cell>
        </row>
        <row r="162">
          <cell r="B162" t="str">
            <v>SS141</v>
          </cell>
          <cell r="CX162">
            <v>0</v>
          </cell>
          <cell r="CY162">
            <v>0</v>
          </cell>
          <cell r="CZ162">
            <v>0</v>
          </cell>
          <cell r="DA162">
            <v>0</v>
          </cell>
          <cell r="DB162">
            <v>0</v>
          </cell>
          <cell r="DC162">
            <v>0</v>
          </cell>
          <cell r="DD162">
            <v>0</v>
          </cell>
          <cell r="DE162">
            <v>0</v>
          </cell>
          <cell r="DF162">
            <v>0</v>
          </cell>
        </row>
        <row r="163">
          <cell r="B163" t="str">
            <v>SS143</v>
          </cell>
          <cell r="CX163">
            <v>2.5258961163060209E-3</v>
          </cell>
          <cell r="CY163">
            <v>1.7597088216017981E-3</v>
          </cell>
          <cell r="CZ163">
            <v>0</v>
          </cell>
          <cell r="DA163">
            <v>0</v>
          </cell>
          <cell r="DB163">
            <v>0</v>
          </cell>
          <cell r="DC163">
            <v>0</v>
          </cell>
          <cell r="DD163">
            <v>0</v>
          </cell>
          <cell r="DE163">
            <v>0</v>
          </cell>
          <cell r="DF163">
            <v>0</v>
          </cell>
        </row>
        <row r="164">
          <cell r="B164" t="str">
            <v>SS144</v>
          </cell>
          <cell r="CX164">
            <v>7.9119200652738725E-3</v>
          </cell>
          <cell r="CY164">
            <v>2.3975833043333616E-2</v>
          </cell>
          <cell r="CZ164">
            <v>0</v>
          </cell>
          <cell r="DA164">
            <v>0</v>
          </cell>
          <cell r="DB164">
            <v>0</v>
          </cell>
          <cell r="DC164">
            <v>0</v>
          </cell>
          <cell r="DD164">
            <v>0</v>
          </cell>
          <cell r="DE164">
            <v>0</v>
          </cell>
          <cell r="DF164">
            <v>0</v>
          </cell>
        </row>
        <row r="165">
          <cell r="B165" t="str">
            <v>SS145</v>
          </cell>
          <cell r="CX165">
            <v>6.6157396205781815E-2</v>
          </cell>
          <cell r="CY165">
            <v>0.37851978559517668</v>
          </cell>
          <cell r="CZ165">
            <v>0.69907973698895876</v>
          </cell>
          <cell r="DA165">
            <v>0.78047049976338778</v>
          </cell>
          <cell r="DB165">
            <v>1.037454189967578</v>
          </cell>
          <cell r="DC165">
            <v>1.1929498541300723</v>
          </cell>
          <cell r="DD165">
            <v>1.3602628756917996</v>
          </cell>
          <cell r="DE165">
            <v>1.5057087851594699</v>
          </cell>
          <cell r="DF165">
            <v>1.6286875012378224</v>
          </cell>
        </row>
        <row r="166">
          <cell r="B166" t="str">
            <v>SS146</v>
          </cell>
          <cell r="CX166">
            <v>3.796767629170833E-2</v>
          </cell>
          <cell r="CY166">
            <v>0.33365566103719752</v>
          </cell>
          <cell r="CZ166">
            <v>0.3582816303990759</v>
          </cell>
          <cell r="DA166">
            <v>0.44778323568246703</v>
          </cell>
          <cell r="DB166">
            <v>0.48345483252314636</v>
          </cell>
          <cell r="DC166">
            <v>0.51309109762824812</v>
          </cell>
          <cell r="DD166">
            <v>0.53437503072549075</v>
          </cell>
          <cell r="DE166">
            <v>0.5418932005840611</v>
          </cell>
          <cell r="DF166">
            <v>0.55124233958778124</v>
          </cell>
        </row>
        <row r="167">
          <cell r="B167" t="str">
            <v>SS149</v>
          </cell>
          <cell r="CX167">
            <v>0</v>
          </cell>
          <cell r="CY167">
            <v>0</v>
          </cell>
          <cell r="CZ167">
            <v>0</v>
          </cell>
          <cell r="DA167">
            <v>0</v>
          </cell>
          <cell r="DB167">
            <v>0</v>
          </cell>
          <cell r="DC167">
            <v>0</v>
          </cell>
          <cell r="DD167">
            <v>0</v>
          </cell>
          <cell r="DE167">
            <v>0</v>
          </cell>
          <cell r="DF167">
            <v>0</v>
          </cell>
        </row>
        <row r="168">
          <cell r="B168" t="str">
            <v>SS157</v>
          </cell>
          <cell r="CX168">
            <v>6.7098778134490659E-4</v>
          </cell>
          <cell r="CY168">
            <v>9.0528669325557203E-4</v>
          </cell>
          <cell r="CZ168">
            <v>0</v>
          </cell>
          <cell r="DA168">
            <v>0</v>
          </cell>
          <cell r="DB168">
            <v>0</v>
          </cell>
          <cell r="DC168">
            <v>0</v>
          </cell>
          <cell r="DD168">
            <v>0</v>
          </cell>
          <cell r="DE168">
            <v>0</v>
          </cell>
          <cell r="DF168">
            <v>0</v>
          </cell>
        </row>
        <row r="169">
          <cell r="B169" t="str">
            <v>SS158</v>
          </cell>
          <cell r="CX169">
            <v>1.0900978906229013E-3</v>
          </cell>
          <cell r="CY169">
            <v>0</v>
          </cell>
          <cell r="CZ169">
            <v>0</v>
          </cell>
          <cell r="DA169">
            <v>0</v>
          </cell>
          <cell r="DB169">
            <v>0</v>
          </cell>
          <cell r="DC169">
            <v>0</v>
          </cell>
          <cell r="DD169">
            <v>0</v>
          </cell>
          <cell r="DE169">
            <v>0</v>
          </cell>
          <cell r="DF169">
            <v>0</v>
          </cell>
        </row>
        <row r="170">
          <cell r="B170" t="str">
            <v>SS159</v>
          </cell>
          <cell r="CX170">
            <v>2.1994526326366701</v>
          </cell>
          <cell r="CY170">
            <v>1.0180622842376346</v>
          </cell>
          <cell r="CZ170">
            <v>0.88942174898876347</v>
          </cell>
          <cell r="DA170">
            <v>0.38750088650143388</v>
          </cell>
          <cell r="DB170">
            <v>0.19995449138037014</v>
          </cell>
          <cell r="DC170">
            <v>0.17563312061713074</v>
          </cell>
          <cell r="DD170">
            <v>0.14818657898696877</v>
          </cell>
          <cell r="DE170">
            <v>0</v>
          </cell>
          <cell r="DF170">
            <v>0</v>
          </cell>
        </row>
        <row r="171">
          <cell r="B171" t="str">
            <v>SS160</v>
          </cell>
          <cell r="CX171">
            <v>1.8498484581592343</v>
          </cell>
          <cell r="CY171">
            <v>1.3810165259975993</v>
          </cell>
          <cell r="CZ171">
            <v>1.0552352051916278</v>
          </cell>
          <cell r="DA171">
            <v>0.46852599536447642</v>
          </cell>
          <cell r="DB171">
            <v>0.22050000206669493</v>
          </cell>
          <cell r="DC171">
            <v>0.19350058870265052</v>
          </cell>
          <cell r="DD171">
            <v>0.16295845002455564</v>
          </cell>
          <cell r="DE171">
            <v>0</v>
          </cell>
          <cell r="DF171">
            <v>0</v>
          </cell>
        </row>
        <row r="172">
          <cell r="B172" t="str">
            <v>SS161</v>
          </cell>
          <cell r="CX172">
            <v>2.4655727195475321</v>
          </cell>
          <cell r="CY172">
            <v>4.6987575545607809</v>
          </cell>
          <cell r="CZ172">
            <v>3.3265907594548327</v>
          </cell>
          <cell r="DA172">
            <v>3.8500080852726173</v>
          </cell>
          <cell r="DB172">
            <v>3.4940805914036548</v>
          </cell>
          <cell r="DC172">
            <v>3.0671350433450715</v>
          </cell>
          <cell r="DD172">
            <v>2.5895271418274723</v>
          </cell>
          <cell r="DE172">
            <v>2.4074343107481377</v>
          </cell>
          <cell r="DF172">
            <v>2.1232545939338268</v>
          </cell>
        </row>
        <row r="173">
          <cell r="B173" t="str">
            <v>SS162</v>
          </cell>
          <cell r="CX173">
            <v>2.7258892213989658</v>
          </cell>
          <cell r="CY173">
            <v>4.5711406246605062</v>
          </cell>
          <cell r="CZ173">
            <v>4.3769099200749464</v>
          </cell>
          <cell r="DA173">
            <v>5.0086663816062309</v>
          </cell>
          <cell r="DB173">
            <v>4.5106343750030398</v>
          </cell>
          <cell r="DC173">
            <v>3.9486079055113916</v>
          </cell>
          <cell r="DD173">
            <v>3.3304924083903242</v>
          </cell>
          <cell r="DE173">
            <v>3.0940834848367773</v>
          </cell>
          <cell r="DF173">
            <v>2.7247671020822373</v>
          </cell>
        </row>
        <row r="174">
          <cell r="B174" t="str">
            <v>SS163</v>
          </cell>
          <cell r="CX174">
            <v>5.7744045031415622E-4</v>
          </cell>
          <cell r="CY174">
            <v>0</v>
          </cell>
          <cell r="CZ174">
            <v>0</v>
          </cell>
          <cell r="DA174">
            <v>0</v>
          </cell>
          <cell r="DB174">
            <v>0</v>
          </cell>
          <cell r="DC174">
            <v>0</v>
          </cell>
          <cell r="DD174">
            <v>0</v>
          </cell>
          <cell r="DE174">
            <v>0</v>
          </cell>
          <cell r="DF174">
            <v>0</v>
          </cell>
        </row>
        <row r="175">
          <cell r="B175" t="str">
            <v>SS164</v>
          </cell>
          <cell r="CX175">
            <v>6.3547012058422735E-4</v>
          </cell>
          <cell r="CY175">
            <v>0</v>
          </cell>
          <cell r="CZ175">
            <v>0</v>
          </cell>
          <cell r="DA175">
            <v>0</v>
          </cell>
          <cell r="DB175">
            <v>0</v>
          </cell>
          <cell r="DC175">
            <v>0</v>
          </cell>
          <cell r="DD175">
            <v>0</v>
          </cell>
          <cell r="DE175">
            <v>0</v>
          </cell>
          <cell r="DF175">
            <v>0</v>
          </cell>
        </row>
        <row r="176">
          <cell r="B176" t="str">
            <v>SS165</v>
          </cell>
          <cell r="CX176">
            <v>0.50947519861384716</v>
          </cell>
          <cell r="CY176">
            <v>0.38308407747749323</v>
          </cell>
          <cell r="CZ176">
            <v>0.36915520376829197</v>
          </cell>
          <cell r="DA176">
            <v>0.17835437538292676</v>
          </cell>
          <cell r="DB176">
            <v>5.6857493935891255E-2</v>
          </cell>
          <cell r="DC176">
            <v>4.9875244518386687E-2</v>
          </cell>
          <cell r="DD176">
            <v>4.2233650112534889E-2</v>
          </cell>
          <cell r="DE176">
            <v>0</v>
          </cell>
          <cell r="DF176">
            <v>0</v>
          </cell>
        </row>
        <row r="177">
          <cell r="B177" t="str">
            <v>SS166</v>
          </cell>
          <cell r="CX177">
            <v>0.91282315444011097</v>
          </cell>
          <cell r="CY177">
            <v>0.69244037725940888</v>
          </cell>
          <cell r="CZ177">
            <v>0.53257638658459039</v>
          </cell>
          <cell r="DA177">
            <v>0.24586622155041163</v>
          </cell>
          <cell r="DB177">
            <v>8.7409050869028934E-2</v>
          </cell>
          <cell r="DC177">
            <v>7.6177725681762259E-2</v>
          </cell>
          <cell r="DD177">
            <v>6.4702002412442047E-2</v>
          </cell>
          <cell r="DE177">
            <v>0</v>
          </cell>
          <cell r="DF177">
            <v>0</v>
          </cell>
        </row>
        <row r="178">
          <cell r="B178" t="str">
            <v>SS167</v>
          </cell>
          <cell r="CX178">
            <v>1.4883020377580767</v>
          </cell>
          <cell r="CY178">
            <v>1.7052557371891113</v>
          </cell>
          <cell r="CZ178">
            <v>1.5483572662217344</v>
          </cell>
          <cell r="DA178">
            <v>1.3617974247437399</v>
          </cell>
          <cell r="DB178">
            <v>1.1502031838583915</v>
          </cell>
          <cell r="DC178">
            <v>1.0050192113110386</v>
          </cell>
          <cell r="DD178">
            <v>0.85029410222498292</v>
          </cell>
          <cell r="DE178">
            <v>0.67748187211340993</v>
          </cell>
          <cell r="DF178">
            <v>0.53060414250674759</v>
          </cell>
        </row>
        <row r="179">
          <cell r="B179" t="str">
            <v>SS168</v>
          </cell>
          <cell r="CX179">
            <v>1.61096445092538</v>
          </cell>
          <cell r="CY179">
            <v>2.0527042654617649</v>
          </cell>
          <cell r="CZ179">
            <v>2.1230364940072484</v>
          </cell>
          <cell r="DA179">
            <v>1.8765814808009156</v>
          </cell>
          <cell r="DB179">
            <v>1.5305620553402444</v>
          </cell>
          <cell r="DC179">
            <v>1.3306362715744979</v>
          </cell>
          <cell r="DD179">
            <v>1.1254504503008247</v>
          </cell>
          <cell r="DE179">
            <v>0.83398220038767423</v>
          </cell>
          <cell r="DF179">
            <v>0.61016851388086579</v>
          </cell>
        </row>
        <row r="180">
          <cell r="B180" t="str">
            <v>SS169</v>
          </cell>
          <cell r="CX180">
            <v>0.55841421937736713</v>
          </cell>
          <cell r="CY180">
            <v>0.50188686923034254</v>
          </cell>
          <cell r="CZ180">
            <v>0.61987911897380377</v>
          </cell>
          <cell r="DA180">
            <v>0.61648438528597815</v>
          </cell>
          <cell r="DB180">
            <v>0.63399754286526688</v>
          </cell>
          <cell r="DC180">
            <v>0.66186210406266144</v>
          </cell>
          <cell r="DD180">
            <v>0.69222063843847514</v>
          </cell>
          <cell r="DE180">
            <v>0.70041686996277608</v>
          </cell>
          <cell r="DF180">
            <v>0.71141328931924142</v>
          </cell>
        </row>
        <row r="181">
          <cell r="B181" t="str">
            <v>SS170</v>
          </cell>
          <cell r="CX181">
            <v>0.23875810606812511</v>
          </cell>
          <cell r="CY181">
            <v>0.38070211919453539</v>
          </cell>
          <cell r="CZ181">
            <v>0.31386202803030927</v>
          </cell>
          <cell r="DA181">
            <v>0.3679576811849633</v>
          </cell>
          <cell r="DB181">
            <v>0.37237101161777081</v>
          </cell>
          <cell r="DC181">
            <v>0.38250686248998222</v>
          </cell>
          <cell r="DD181">
            <v>0.39334027408773653</v>
          </cell>
          <cell r="DE181">
            <v>0.39199315948689617</v>
          </cell>
          <cell r="DF181">
            <v>0.39225230756776619</v>
          </cell>
        </row>
        <row r="182">
          <cell r="B182" t="str">
            <v>SS200</v>
          </cell>
          <cell r="CX182">
            <v>0</v>
          </cell>
          <cell r="CY182">
            <v>0</v>
          </cell>
          <cell r="CZ182">
            <v>0</v>
          </cell>
          <cell r="DA182">
            <v>0</v>
          </cell>
          <cell r="DB182">
            <v>0</v>
          </cell>
          <cell r="DC182">
            <v>0</v>
          </cell>
          <cell r="DD182">
            <v>0</v>
          </cell>
          <cell r="DE182">
            <v>0</v>
          </cell>
          <cell r="DF182">
            <v>0</v>
          </cell>
        </row>
        <row r="183">
          <cell r="B183" t="str">
            <v>SS201</v>
          </cell>
          <cell r="CX183">
            <v>0</v>
          </cell>
          <cell r="CY183">
            <v>0</v>
          </cell>
          <cell r="CZ183">
            <v>0</v>
          </cell>
          <cell r="DA183">
            <v>0</v>
          </cell>
          <cell r="DB183">
            <v>0</v>
          </cell>
          <cell r="DC183">
            <v>0</v>
          </cell>
          <cell r="DD183">
            <v>0</v>
          </cell>
          <cell r="DE183">
            <v>0</v>
          </cell>
          <cell r="DF183">
            <v>0</v>
          </cell>
        </row>
        <row r="184">
          <cell r="B184" t="str">
            <v>SS202</v>
          </cell>
          <cell r="CX184">
            <v>0</v>
          </cell>
          <cell r="CY184">
            <v>0</v>
          </cell>
          <cell r="CZ184">
            <v>0</v>
          </cell>
          <cell r="DA184">
            <v>0</v>
          </cell>
          <cell r="DB184">
            <v>0</v>
          </cell>
          <cell r="DC184">
            <v>0</v>
          </cell>
          <cell r="DD184">
            <v>0</v>
          </cell>
          <cell r="DE184">
            <v>0</v>
          </cell>
          <cell r="DF184">
            <v>0</v>
          </cell>
        </row>
        <row r="185">
          <cell r="B185" t="str">
            <v>SS203</v>
          </cell>
          <cell r="CX185">
            <v>0</v>
          </cell>
          <cell r="CY185">
            <v>0</v>
          </cell>
          <cell r="CZ185">
            <v>0</v>
          </cell>
          <cell r="DA185">
            <v>0</v>
          </cell>
          <cell r="DB185">
            <v>0</v>
          </cell>
          <cell r="DC185">
            <v>0</v>
          </cell>
          <cell r="DD185">
            <v>0</v>
          </cell>
          <cell r="DE185">
            <v>0</v>
          </cell>
          <cell r="DF185">
            <v>0</v>
          </cell>
        </row>
        <row r="186">
          <cell r="B186" t="str">
            <v>SS204</v>
          </cell>
          <cell r="CX186">
            <v>0</v>
          </cell>
          <cell r="CY186">
            <v>0</v>
          </cell>
          <cell r="CZ186">
            <v>0</v>
          </cell>
          <cell r="DA186">
            <v>0</v>
          </cell>
          <cell r="DB186">
            <v>0</v>
          </cell>
          <cell r="DC186">
            <v>0</v>
          </cell>
          <cell r="DD186">
            <v>0</v>
          </cell>
          <cell r="DE186">
            <v>0</v>
          </cell>
          <cell r="DF186">
            <v>0</v>
          </cell>
        </row>
        <row r="187">
          <cell r="B187" t="str">
            <v>SS205</v>
          </cell>
          <cell r="CX187">
            <v>0</v>
          </cell>
          <cell r="CY187">
            <v>0</v>
          </cell>
          <cell r="CZ187">
            <v>0</v>
          </cell>
          <cell r="DA187">
            <v>0</v>
          </cell>
          <cell r="DB187">
            <v>0</v>
          </cell>
          <cell r="DC187">
            <v>0</v>
          </cell>
          <cell r="DD187">
            <v>0</v>
          </cell>
          <cell r="DE187">
            <v>0</v>
          </cell>
          <cell r="DF187">
            <v>0</v>
          </cell>
        </row>
        <row r="188">
          <cell r="B188" t="str">
            <v>SS206</v>
          </cell>
          <cell r="CX188">
            <v>0</v>
          </cell>
          <cell r="CY188">
            <v>0</v>
          </cell>
          <cell r="CZ188">
            <v>0</v>
          </cell>
          <cell r="DA188">
            <v>0</v>
          </cell>
          <cell r="DB188">
            <v>0</v>
          </cell>
          <cell r="DC188">
            <v>0</v>
          </cell>
          <cell r="DD188">
            <v>0</v>
          </cell>
          <cell r="DE188">
            <v>0</v>
          </cell>
          <cell r="DF188">
            <v>0</v>
          </cell>
        </row>
        <row r="189">
          <cell r="B189" t="str">
            <v>SS207</v>
          </cell>
          <cell r="CX189">
            <v>0</v>
          </cell>
          <cell r="CY189">
            <v>0</v>
          </cell>
          <cell r="CZ189">
            <v>0</v>
          </cell>
          <cell r="DA189">
            <v>0</v>
          </cell>
          <cell r="DB189">
            <v>0</v>
          </cell>
          <cell r="DC189">
            <v>0</v>
          </cell>
          <cell r="DD189">
            <v>0</v>
          </cell>
          <cell r="DE189">
            <v>0</v>
          </cell>
          <cell r="DF189">
            <v>0</v>
          </cell>
        </row>
        <row r="190">
          <cell r="B190" t="str">
            <v>SS208</v>
          </cell>
          <cell r="CX190">
            <v>0</v>
          </cell>
          <cell r="CY190">
            <v>0</v>
          </cell>
          <cell r="CZ190">
            <v>0</v>
          </cell>
          <cell r="DA190">
            <v>0</v>
          </cell>
          <cell r="DB190">
            <v>0</v>
          </cell>
          <cell r="DC190">
            <v>0</v>
          </cell>
          <cell r="DD190">
            <v>0</v>
          </cell>
          <cell r="DE190">
            <v>0</v>
          </cell>
          <cell r="DF190">
            <v>0</v>
          </cell>
        </row>
        <row r="191">
          <cell r="B191" t="str">
            <v>SS210</v>
          </cell>
          <cell r="CX191">
            <v>0</v>
          </cell>
          <cell r="CY191">
            <v>0</v>
          </cell>
          <cell r="CZ191">
            <v>0</v>
          </cell>
          <cell r="DA191">
            <v>0</v>
          </cell>
          <cell r="DB191">
            <v>0</v>
          </cell>
          <cell r="DC191">
            <v>0</v>
          </cell>
          <cell r="DD191">
            <v>0</v>
          </cell>
          <cell r="DE191">
            <v>0</v>
          </cell>
          <cell r="DF191">
            <v>0</v>
          </cell>
        </row>
        <row r="192">
          <cell r="B192" t="str">
            <v>SS211</v>
          </cell>
          <cell r="CX192">
            <v>0</v>
          </cell>
          <cell r="CY192">
            <v>0</v>
          </cell>
          <cell r="CZ192">
            <v>0</v>
          </cell>
          <cell r="DA192">
            <v>0</v>
          </cell>
          <cell r="DB192">
            <v>0</v>
          </cell>
          <cell r="DC192">
            <v>0</v>
          </cell>
          <cell r="DD192">
            <v>0</v>
          </cell>
          <cell r="DE192">
            <v>0</v>
          </cell>
          <cell r="DF192">
            <v>0</v>
          </cell>
        </row>
        <row r="193">
          <cell r="B193" t="str">
            <v>SS212</v>
          </cell>
          <cell r="CX193">
            <v>0</v>
          </cell>
          <cell r="CY193">
            <v>0</v>
          </cell>
          <cell r="CZ193">
            <v>0</v>
          </cell>
          <cell r="DA193">
            <v>0</v>
          </cell>
          <cell r="DB193">
            <v>0</v>
          </cell>
          <cell r="DC193">
            <v>0</v>
          </cell>
          <cell r="DD193">
            <v>0</v>
          </cell>
          <cell r="DE193">
            <v>0</v>
          </cell>
          <cell r="DF193">
            <v>0</v>
          </cell>
        </row>
        <row r="194">
          <cell r="B194" t="str">
            <v>SS213</v>
          </cell>
          <cell r="CX194">
            <v>0</v>
          </cell>
          <cell r="CY194">
            <v>0</v>
          </cell>
          <cell r="CZ194">
            <v>0</v>
          </cell>
          <cell r="DA194">
            <v>0</v>
          </cell>
          <cell r="DB194">
            <v>0</v>
          </cell>
          <cell r="DC194">
            <v>0</v>
          </cell>
          <cell r="DD194">
            <v>0</v>
          </cell>
          <cell r="DE194">
            <v>0</v>
          </cell>
          <cell r="DF194">
            <v>0</v>
          </cell>
        </row>
        <row r="195">
          <cell r="B195" t="str">
            <v>SS214</v>
          </cell>
          <cell r="CX195">
            <v>0</v>
          </cell>
          <cell r="CY195">
            <v>0</v>
          </cell>
          <cell r="CZ195">
            <v>0</v>
          </cell>
          <cell r="DA195">
            <v>0</v>
          </cell>
          <cell r="DB195">
            <v>0</v>
          </cell>
          <cell r="DC195">
            <v>0</v>
          </cell>
          <cell r="DD195">
            <v>0</v>
          </cell>
          <cell r="DE195">
            <v>0</v>
          </cell>
          <cell r="DF195">
            <v>0</v>
          </cell>
        </row>
        <row r="196">
          <cell r="B196" t="str">
            <v>SS216</v>
          </cell>
          <cell r="CX196">
            <v>4.2584217068627733E-3</v>
          </cell>
          <cell r="CY196">
            <v>0</v>
          </cell>
          <cell r="CZ196">
            <v>0</v>
          </cell>
          <cell r="DA196">
            <v>0</v>
          </cell>
          <cell r="DB196">
            <v>0</v>
          </cell>
          <cell r="DC196">
            <v>0</v>
          </cell>
          <cell r="DD196">
            <v>0</v>
          </cell>
          <cell r="DE196">
            <v>0</v>
          </cell>
          <cell r="DF196">
            <v>0</v>
          </cell>
        </row>
        <row r="197">
          <cell r="B197" t="str">
            <v>SS219</v>
          </cell>
          <cell r="CX197">
            <v>1.5812927691402491E-5</v>
          </cell>
          <cell r="CY197">
            <v>1.4613652496626546E-5</v>
          </cell>
          <cell r="CZ197">
            <v>0</v>
          </cell>
          <cell r="DA197">
            <v>0</v>
          </cell>
          <cell r="DB197">
            <v>0</v>
          </cell>
          <cell r="DC197">
            <v>0</v>
          </cell>
          <cell r="DD197">
            <v>0</v>
          </cell>
          <cell r="DE197">
            <v>0</v>
          </cell>
          <cell r="DF197">
            <v>0</v>
          </cell>
        </row>
        <row r="198">
          <cell r="B198" t="str">
            <v>SS225</v>
          </cell>
          <cell r="CX198">
            <v>0.53602328855240844</v>
          </cell>
          <cell r="CY198">
            <v>0.31920406721156969</v>
          </cell>
          <cell r="CZ198">
            <v>0.27524030113944187</v>
          </cell>
          <cell r="DA198">
            <v>0.2377669923459077</v>
          </cell>
          <cell r="DB198">
            <v>0.19233915944197028</v>
          </cell>
          <cell r="DC198">
            <v>0.1380796272516383</v>
          </cell>
          <cell r="DD198">
            <v>8.1328346635613336E-2</v>
          </cell>
          <cell r="DE198">
            <v>3.6819302976518482E-2</v>
          </cell>
          <cell r="DF198">
            <v>0</v>
          </cell>
        </row>
        <row r="199">
          <cell r="B199" t="str">
            <v>SS226</v>
          </cell>
          <cell r="CX199">
            <v>2.3271393296817062</v>
          </cell>
          <cell r="CY199">
            <v>1.4844356828596668</v>
          </cell>
          <cell r="CZ199">
            <v>1.2825470492148978</v>
          </cell>
          <cell r="DA199">
            <v>1.1320800794596009</v>
          </cell>
          <cell r="DB199">
            <v>0.89312140071368917</v>
          </cell>
          <cell r="DC199">
            <v>0.64025295330013876</v>
          </cell>
          <cell r="DD199">
            <v>0.3916994595305785</v>
          </cell>
          <cell r="DE199">
            <v>0.16808496977017368</v>
          </cell>
          <cell r="DF199">
            <v>0</v>
          </cell>
        </row>
        <row r="200">
          <cell r="B200" t="str">
            <v>SS227</v>
          </cell>
          <cell r="CX200">
            <v>55.715740007922733</v>
          </cell>
          <cell r="CY200">
            <v>59.838397359864445</v>
          </cell>
          <cell r="CZ200">
            <v>54.592620458797334</v>
          </cell>
          <cell r="DA200">
            <v>46.041932012234732</v>
          </cell>
          <cell r="DB200">
            <v>38.51406220505028</v>
          </cell>
          <cell r="DC200">
            <v>29.955852850292072</v>
          </cell>
          <cell r="DD200">
            <v>21.588934256121128</v>
          </cell>
          <cell r="DE200">
            <v>14.672997182897143</v>
          </cell>
          <cell r="DF200">
            <v>7.633457581172987</v>
          </cell>
        </row>
        <row r="201">
          <cell r="B201" t="str">
            <v>SS228</v>
          </cell>
          <cell r="CX201">
            <v>84.925364521587568</v>
          </cell>
          <cell r="CY201">
            <v>87.518201911298931</v>
          </cell>
          <cell r="CZ201">
            <v>69.219953634520991</v>
          </cell>
          <cell r="DA201">
            <v>57.68772669423619</v>
          </cell>
          <cell r="DB201">
            <v>48.1596333642552</v>
          </cell>
          <cell r="DC201">
            <v>37.655826984941882</v>
          </cell>
          <cell r="DD201">
            <v>27.46146063373714</v>
          </cell>
          <cell r="DE201">
            <v>18.713052822444578</v>
          </cell>
          <cell r="DF201">
            <v>9.7943321539298935</v>
          </cell>
        </row>
        <row r="202">
          <cell r="B202" t="str">
            <v>SS229</v>
          </cell>
          <cell r="CX202">
            <v>35.314249701761966</v>
          </cell>
          <cell r="CY202">
            <v>35.133656905746165</v>
          </cell>
          <cell r="CZ202">
            <v>37.357360130493021</v>
          </cell>
          <cell r="DA202">
            <v>48.813426121546556</v>
          </cell>
          <cell r="DB202">
            <v>55.885421521660973</v>
          </cell>
          <cell r="DC202">
            <v>59.760800158567264</v>
          </cell>
          <cell r="DD202">
            <v>64.071203364270019</v>
          </cell>
          <cell r="DE202">
            <v>69.303941085676513</v>
          </cell>
          <cell r="DF202">
            <v>73.961340903787089</v>
          </cell>
        </row>
        <row r="203">
          <cell r="B203" t="str">
            <v>SS230</v>
          </cell>
          <cell r="CX203">
            <v>49.017561221622316</v>
          </cell>
          <cell r="CY203">
            <v>60.0605471817817</v>
          </cell>
          <cell r="CZ203">
            <v>60.75604173829214</v>
          </cell>
          <cell r="DA203">
            <v>67.203925991997664</v>
          </cell>
          <cell r="DB203">
            <v>74.036998904989659</v>
          </cell>
          <cell r="DC203">
            <v>79.225514482649089</v>
          </cell>
          <cell r="DD203">
            <v>83.889113507351183</v>
          </cell>
          <cell r="DE203">
            <v>88.74838311825269</v>
          </cell>
          <cell r="DF203">
            <v>91.499782343551345</v>
          </cell>
        </row>
        <row r="204">
          <cell r="B204" t="str">
            <v>SS231</v>
          </cell>
          <cell r="CX204">
            <v>0.58690366312420916</v>
          </cell>
          <cell r="CY204">
            <v>0.36280082512033307</v>
          </cell>
          <cell r="CZ204">
            <v>0.32984488521923205</v>
          </cell>
          <cell r="DA204">
            <v>0.25622058907874651</v>
          </cell>
          <cell r="DB204">
            <v>0.21722027679934219</v>
          </cell>
          <cell r="DC204">
            <v>0.16810054825787002</v>
          </cell>
          <cell r="DD204">
            <v>0.12149105312560921</v>
          </cell>
          <cell r="DE204">
            <v>8.237317669913384E-2</v>
          </cell>
          <cell r="DF204">
            <v>4.3105981767008694E-2</v>
          </cell>
        </row>
        <row r="205">
          <cell r="B205" t="str">
            <v>SS232</v>
          </cell>
          <cell r="CX205">
            <v>0.58787506133365053</v>
          </cell>
          <cell r="CY205">
            <v>0.46616812991167544</v>
          </cell>
          <cell r="CZ205">
            <v>0.36805354829957282</v>
          </cell>
          <cell r="DA205">
            <v>0.37290950212251905</v>
          </cell>
          <cell r="DB205">
            <v>0.31719618504160341</v>
          </cell>
          <cell r="DC205">
            <v>0.25079193162972457</v>
          </cell>
          <cell r="DD205">
            <v>0.18432449230344583</v>
          </cell>
          <cell r="DE205">
            <v>0.1246589171175245</v>
          </cell>
          <cell r="DF205">
            <v>6.686543190688303E-2</v>
          </cell>
        </row>
        <row r="206">
          <cell r="B206" t="str">
            <v>SS233</v>
          </cell>
          <cell r="CX206">
            <v>13.023582246387534</v>
          </cell>
          <cell r="CY206">
            <v>13.511258573286803</v>
          </cell>
          <cell r="CZ206">
            <v>9.9606425651781301</v>
          </cell>
          <cell r="DA206">
            <v>10.116128567753615</v>
          </cell>
          <cell r="DB206">
            <v>8.510724775507061</v>
          </cell>
          <cell r="DC206">
            <v>6.6522666279435905</v>
          </cell>
          <cell r="DD206">
            <v>4.8466383897606926</v>
          </cell>
          <cell r="DE206">
            <v>3.3335005168973684</v>
          </cell>
          <cell r="DF206">
            <v>1.7323939948644476</v>
          </cell>
        </row>
        <row r="207">
          <cell r="B207" t="str">
            <v>SS234</v>
          </cell>
          <cell r="CX207">
            <v>16.626505466385566</v>
          </cell>
          <cell r="CY207">
            <v>12.855950861890024</v>
          </cell>
          <cell r="CZ207">
            <v>8.9129932231890869</v>
          </cell>
          <cell r="DA207">
            <v>8.9418621889726815</v>
          </cell>
          <cell r="DB207">
            <v>7.4070884955873195</v>
          </cell>
          <cell r="DC207">
            <v>5.8769118536844127</v>
          </cell>
          <cell r="DD207">
            <v>4.3628634738601022</v>
          </cell>
          <cell r="DE207">
            <v>2.9778678943008026</v>
          </cell>
          <cell r="DF207">
            <v>1.5928595881634915</v>
          </cell>
        </row>
        <row r="208">
          <cell r="B208" t="str">
            <v>SS235</v>
          </cell>
          <cell r="CX208">
            <v>33.124049431343259</v>
          </cell>
          <cell r="CY208">
            <v>29.673098406173168</v>
          </cell>
          <cell r="CZ208">
            <v>25.533779760205814</v>
          </cell>
          <cell r="DA208">
            <v>24.777524077575602</v>
          </cell>
          <cell r="DB208">
            <v>24.713779652610722</v>
          </cell>
          <cell r="DC208">
            <v>23.616994683953095</v>
          </cell>
          <cell r="DD208">
            <v>22.256496177841264</v>
          </cell>
          <cell r="DE208">
            <v>21.366387280793226</v>
          </cell>
          <cell r="DF208">
            <v>20.706373649491717</v>
          </cell>
        </row>
        <row r="209">
          <cell r="B209" t="str">
            <v>SS236</v>
          </cell>
          <cell r="CX209">
            <v>15.762278230114818</v>
          </cell>
          <cell r="CY209">
            <v>14.265304892824306</v>
          </cell>
          <cell r="CZ209">
            <v>10.362552773261708</v>
          </cell>
          <cell r="DA209">
            <v>12.85637417257799</v>
          </cell>
          <cell r="DB209">
            <v>12.795459380215163</v>
          </cell>
          <cell r="DC209">
            <v>12.623685735684669</v>
          </cell>
          <cell r="DD209">
            <v>12.658089662291035</v>
          </cell>
          <cell r="DE209">
            <v>12.391878029171798</v>
          </cell>
          <cell r="DF209">
            <v>12.007336376091162</v>
          </cell>
        </row>
        <row r="210">
          <cell r="B210" t="str">
            <v>SS237</v>
          </cell>
          <cell r="CX210">
            <v>11.970641181756854</v>
          </cell>
          <cell r="CY210">
            <v>8.4534669790498853</v>
          </cell>
          <cell r="CZ210">
            <v>10.918220451980876</v>
          </cell>
          <cell r="DA210">
            <v>11.858161698738412</v>
          </cell>
          <cell r="DB210">
            <v>12.875498311577903</v>
          </cell>
          <cell r="DC210">
            <v>13.743004986134586</v>
          </cell>
          <cell r="DD210">
            <v>14.566836892275607</v>
          </cell>
          <cell r="DE210">
            <v>15.21056846599696</v>
          </cell>
          <cell r="DF210">
            <v>15.797868932554941</v>
          </cell>
        </row>
        <row r="211">
          <cell r="B211" t="str">
            <v>SS238</v>
          </cell>
          <cell r="CX211">
            <v>3.2006443474991007</v>
          </cell>
          <cell r="CY211">
            <v>3.9683668454045549</v>
          </cell>
          <cell r="CZ211">
            <v>4.5327205187202182</v>
          </cell>
          <cell r="DA211">
            <v>5.2351622650764025</v>
          </cell>
          <cell r="DB211">
            <v>6.0031886184375027</v>
          </cell>
          <cell r="DC211">
            <v>6.7130311357331731</v>
          </cell>
          <cell r="DD211">
            <v>7.4970562026554344</v>
          </cell>
          <cell r="DE211">
            <v>8.0414223913480782</v>
          </cell>
          <cell r="DF211">
            <v>8.5426934172415088</v>
          </cell>
        </row>
        <row r="212">
          <cell r="B212" t="str">
            <v>SS241</v>
          </cell>
          <cell r="CX212">
            <v>0</v>
          </cell>
          <cell r="CY212">
            <v>0</v>
          </cell>
          <cell r="CZ212">
            <v>0</v>
          </cell>
          <cell r="DA212">
            <v>0</v>
          </cell>
          <cell r="DB212">
            <v>0</v>
          </cell>
          <cell r="DC212">
            <v>0</v>
          </cell>
          <cell r="DD212">
            <v>0</v>
          </cell>
          <cell r="DE212">
            <v>0</v>
          </cell>
          <cell r="DF212">
            <v>0</v>
          </cell>
        </row>
        <row r="213">
          <cell r="B213" t="str">
            <v>SS242</v>
          </cell>
          <cell r="CX213">
            <v>0</v>
          </cell>
          <cell r="CY213">
            <v>0</v>
          </cell>
          <cell r="CZ213">
            <v>0</v>
          </cell>
          <cell r="DA213">
            <v>0</v>
          </cell>
          <cell r="DB213">
            <v>0</v>
          </cell>
          <cell r="DC213">
            <v>0</v>
          </cell>
          <cell r="DD213">
            <v>0</v>
          </cell>
          <cell r="DE213">
            <v>0</v>
          </cell>
          <cell r="DF213">
            <v>0</v>
          </cell>
        </row>
        <row r="214">
          <cell r="B214" t="str">
            <v>SS243</v>
          </cell>
          <cell r="CX214">
            <v>7.2613427355924156E-3</v>
          </cell>
          <cell r="CY214">
            <v>1.9651413214161815E-3</v>
          </cell>
          <cell r="CZ214">
            <v>0</v>
          </cell>
          <cell r="DA214">
            <v>0</v>
          </cell>
          <cell r="DB214">
            <v>0</v>
          </cell>
          <cell r="DC214">
            <v>0</v>
          </cell>
          <cell r="DD214">
            <v>0</v>
          </cell>
          <cell r="DE214">
            <v>0</v>
          </cell>
          <cell r="DF214">
            <v>0</v>
          </cell>
        </row>
        <row r="215">
          <cell r="B215" t="str">
            <v>SS244</v>
          </cell>
          <cell r="CX215">
            <v>1.1584062087086542E-2</v>
          </cell>
          <cell r="CY215">
            <v>1.5131619562582823E-2</v>
          </cell>
          <cell r="CZ215">
            <v>0</v>
          </cell>
          <cell r="DA215">
            <v>0</v>
          </cell>
          <cell r="DB215">
            <v>0</v>
          </cell>
          <cell r="DC215">
            <v>0</v>
          </cell>
          <cell r="DD215">
            <v>0</v>
          </cell>
          <cell r="DE215">
            <v>0</v>
          </cell>
          <cell r="DF215">
            <v>0</v>
          </cell>
        </row>
        <row r="216">
          <cell r="B216" t="str">
            <v>SS245</v>
          </cell>
          <cell r="CX216">
            <v>0.16512787993363237</v>
          </cell>
          <cell r="CY216">
            <v>0.63582487259376008</v>
          </cell>
          <cell r="CZ216">
            <v>0.7664210452883875</v>
          </cell>
          <cell r="DA216">
            <v>1.1162140828820732</v>
          </cell>
          <cell r="DB216">
            <v>1.4655972517167821</v>
          </cell>
          <cell r="DC216">
            <v>1.6405691626742218</v>
          </cell>
          <cell r="DD216">
            <v>1.9117636713324031</v>
          </cell>
          <cell r="DE216">
            <v>2.1240696016007643</v>
          </cell>
          <cell r="DF216">
            <v>2.3158341038625121</v>
          </cell>
        </row>
        <row r="217">
          <cell r="B217" t="str">
            <v>SS246</v>
          </cell>
          <cell r="CX217">
            <v>0.5251414081053446</v>
          </cell>
          <cell r="CY217">
            <v>1.9599868806361944</v>
          </cell>
          <cell r="CZ217">
            <v>3.0767256990503258</v>
          </cell>
          <cell r="DA217">
            <v>3.3805346702488812</v>
          </cell>
          <cell r="DB217">
            <v>4.0711638086627948</v>
          </cell>
          <cell r="DC217">
            <v>4.5419800164599264</v>
          </cell>
          <cell r="DD217">
            <v>4.8267310786745545</v>
          </cell>
          <cell r="DE217">
            <v>5.4151256252276303</v>
          </cell>
          <cell r="DF217">
            <v>5.8427776441599839</v>
          </cell>
        </row>
        <row r="218">
          <cell r="B218" t="str">
            <v>SS249</v>
          </cell>
          <cell r="CX218">
            <v>1.5748550618653644E-3</v>
          </cell>
          <cell r="CY218">
            <v>7.3659453688463921E-5</v>
          </cell>
          <cell r="CZ218">
            <v>0</v>
          </cell>
          <cell r="DA218">
            <v>0</v>
          </cell>
          <cell r="DB218">
            <v>0</v>
          </cell>
          <cell r="DC218">
            <v>0</v>
          </cell>
          <cell r="DD218">
            <v>0</v>
          </cell>
          <cell r="DE218">
            <v>0</v>
          </cell>
          <cell r="DF218">
            <v>0</v>
          </cell>
        </row>
        <row r="219">
          <cell r="B219" t="str">
            <v>SS257</v>
          </cell>
          <cell r="CX219">
            <v>4.5414622678652218E-3</v>
          </cell>
          <cell r="CY219">
            <v>0</v>
          </cell>
          <cell r="CZ219">
            <v>0</v>
          </cell>
          <cell r="DA219">
            <v>0</v>
          </cell>
          <cell r="DB219">
            <v>0</v>
          </cell>
          <cell r="DC219">
            <v>0</v>
          </cell>
          <cell r="DD219">
            <v>0</v>
          </cell>
          <cell r="DE219">
            <v>0</v>
          </cell>
          <cell r="DF219">
            <v>0</v>
          </cell>
        </row>
        <row r="220">
          <cell r="B220" t="str">
            <v>SS259</v>
          </cell>
          <cell r="CX220">
            <v>4.6676164304416607</v>
          </cell>
          <cell r="CY220">
            <v>2.0865961667432718</v>
          </cell>
          <cell r="CZ220">
            <v>0.9886590272453597</v>
          </cell>
          <cell r="DA220">
            <v>0.59492802527540456</v>
          </cell>
          <cell r="DB220">
            <v>0.30730041748788428</v>
          </cell>
          <cell r="DC220">
            <v>0.27009161315505614</v>
          </cell>
          <cell r="DD220">
            <v>0.22807412531508572</v>
          </cell>
          <cell r="DE220">
            <v>0</v>
          </cell>
          <cell r="DF220">
            <v>0</v>
          </cell>
        </row>
        <row r="221">
          <cell r="B221" t="str">
            <v>SS260</v>
          </cell>
          <cell r="CX221">
            <v>4.5975568537989755</v>
          </cell>
          <cell r="CY221">
            <v>3.3886578019496727</v>
          </cell>
          <cell r="CZ221">
            <v>1.4758566037027843</v>
          </cell>
          <cell r="DA221">
            <v>0.85703006235221035</v>
          </cell>
          <cell r="DB221">
            <v>0.40387664647194427</v>
          </cell>
          <cell r="DC221">
            <v>0.35503648359205786</v>
          </cell>
          <cell r="DD221">
            <v>0.29936876721789091</v>
          </cell>
          <cell r="DE221">
            <v>0</v>
          </cell>
          <cell r="DF221">
            <v>0</v>
          </cell>
        </row>
        <row r="222">
          <cell r="B222" t="str">
            <v>SS261</v>
          </cell>
          <cell r="CX222">
            <v>6.3291170934684038</v>
          </cell>
          <cell r="CY222">
            <v>7.3767110793011206</v>
          </cell>
          <cell r="CZ222">
            <v>5.4037500237006935</v>
          </cell>
          <cell r="DA222">
            <v>6.0552636827567294</v>
          </cell>
          <cell r="DB222">
            <v>5.499871578476049</v>
          </cell>
          <cell r="DC222">
            <v>4.8304278899172184</v>
          </cell>
          <cell r="DD222">
            <v>4.0817249500020329</v>
          </cell>
          <cell r="DE222">
            <v>3.7967868417181978</v>
          </cell>
          <cell r="DF222">
            <v>3.3484151339671362</v>
          </cell>
        </row>
        <row r="223">
          <cell r="B223" t="str">
            <v>SS262</v>
          </cell>
          <cell r="CX223">
            <v>8.8059760341714792</v>
          </cell>
          <cell r="CY223">
            <v>11.327422593699831</v>
          </cell>
          <cell r="CZ223">
            <v>9.3145103209002347</v>
          </cell>
          <cell r="DA223">
            <v>10.088953451970189</v>
          </cell>
          <cell r="DB223">
            <v>9.0966724773840806</v>
          </cell>
          <cell r="DC223">
            <v>7.9772410974776751</v>
          </cell>
          <cell r="DD223">
            <v>6.7363530386002717</v>
          </cell>
          <cell r="DE223">
            <v>6.2665216976338645</v>
          </cell>
          <cell r="DF223">
            <v>5.5269744772360996</v>
          </cell>
        </row>
        <row r="224">
          <cell r="B224" t="str">
            <v>SS263</v>
          </cell>
          <cell r="CX224">
            <v>1.877299144623551E-4</v>
          </cell>
          <cell r="CY224">
            <v>2.8027706566872744E-3</v>
          </cell>
          <cell r="CZ224">
            <v>0</v>
          </cell>
          <cell r="DA224">
            <v>0</v>
          </cell>
          <cell r="DB224">
            <v>0</v>
          </cell>
          <cell r="DC224">
            <v>0</v>
          </cell>
          <cell r="DD224">
            <v>0</v>
          </cell>
          <cell r="DE224">
            <v>0</v>
          </cell>
          <cell r="DF224">
            <v>0</v>
          </cell>
        </row>
        <row r="225">
          <cell r="B225" t="str">
            <v>SS264</v>
          </cell>
          <cell r="CX225">
            <v>1.1113660182290868E-3</v>
          </cell>
          <cell r="CY225">
            <v>0</v>
          </cell>
          <cell r="CZ225">
            <v>0</v>
          </cell>
          <cell r="DA225">
            <v>0</v>
          </cell>
          <cell r="DB225">
            <v>0</v>
          </cell>
          <cell r="DC225">
            <v>0</v>
          </cell>
          <cell r="DD225">
            <v>0</v>
          </cell>
          <cell r="DE225">
            <v>0</v>
          </cell>
          <cell r="DF225">
            <v>0</v>
          </cell>
        </row>
        <row r="226">
          <cell r="B226" t="str">
            <v>SS265</v>
          </cell>
          <cell r="CX226">
            <v>0.55462596874927095</v>
          </cell>
          <cell r="CY226">
            <v>0.20978846229878531</v>
          </cell>
          <cell r="CZ226">
            <v>0.19535387421864664</v>
          </cell>
          <cell r="DA226">
            <v>9.5252867162925414E-2</v>
          </cell>
          <cell r="DB226">
            <v>3.0398021314522808E-2</v>
          </cell>
          <cell r="DC226">
            <v>2.6690134110797663E-2</v>
          </cell>
          <cell r="DD226">
            <v>2.2624402967782398E-2</v>
          </cell>
          <cell r="DE226">
            <v>0</v>
          </cell>
          <cell r="DF226">
            <v>0</v>
          </cell>
        </row>
        <row r="227">
          <cell r="B227" t="str">
            <v>SS266</v>
          </cell>
          <cell r="CX227">
            <v>0.70452482379808046</v>
          </cell>
          <cell r="CY227">
            <v>0.32321004798194436</v>
          </cell>
          <cell r="CZ227">
            <v>0.22073296660510927</v>
          </cell>
          <cell r="DA227">
            <v>0.10693322795110277</v>
          </cell>
          <cell r="DB227">
            <v>3.8073481213969744E-2</v>
          </cell>
          <cell r="DC227">
            <v>3.3230676089483421E-2</v>
          </cell>
          <cell r="DD227">
            <v>2.8270153993430126E-2</v>
          </cell>
          <cell r="DE227">
            <v>0</v>
          </cell>
          <cell r="DF227">
            <v>0</v>
          </cell>
        </row>
        <row r="228">
          <cell r="B228" t="str">
            <v>SS267</v>
          </cell>
          <cell r="CX228">
            <v>2.5344654323858182</v>
          </cell>
          <cell r="CY228">
            <v>1.5120111415688202</v>
          </cell>
          <cell r="CZ228">
            <v>1.6378769852976507</v>
          </cell>
          <cell r="DA228">
            <v>1.1874046141721573</v>
          </cell>
          <cell r="DB228">
            <v>1.0040699309943226</v>
          </cell>
          <cell r="DC228">
            <v>0.87844989928369721</v>
          </cell>
          <cell r="DD228">
            <v>0.74405243862664161</v>
          </cell>
          <cell r="DE228">
            <v>0.59349483387018254</v>
          </cell>
          <cell r="DF228">
            <v>0.46556971749298365</v>
          </cell>
        </row>
        <row r="229">
          <cell r="B229" t="str">
            <v>SS268</v>
          </cell>
          <cell r="CX229">
            <v>1.3568423287715143</v>
          </cell>
          <cell r="CY229">
            <v>2.0403866159422548</v>
          </cell>
          <cell r="CZ229">
            <v>1.3811384172218395</v>
          </cell>
          <cell r="DA229">
            <v>1.3300825057264301</v>
          </cell>
          <cell r="DB229">
            <v>1.0866336838665367</v>
          </cell>
          <cell r="DC229">
            <v>0.94645508782149379</v>
          </cell>
          <cell r="DD229">
            <v>0.80183844255044445</v>
          </cell>
          <cell r="DE229">
            <v>0.59508420921090766</v>
          </cell>
          <cell r="DF229">
            <v>0.43608839997425147</v>
          </cell>
        </row>
        <row r="230">
          <cell r="B230" t="str">
            <v>SS269</v>
          </cell>
          <cell r="CX230">
            <v>0.52893351473269401</v>
          </cell>
          <cell r="CY230">
            <v>0.36855733722708378</v>
          </cell>
          <cell r="CZ230">
            <v>0.48616395445667776</v>
          </cell>
          <cell r="DA230">
            <v>0.47017697091125671</v>
          </cell>
          <cell r="DB230">
            <v>0.49465301001111012</v>
          </cell>
          <cell r="DC230">
            <v>0.52782646688792367</v>
          </cell>
          <cell r="DD230">
            <v>0.56353016165284631</v>
          </cell>
          <cell r="DE230">
            <v>0.58146346142192695</v>
          </cell>
          <cell r="DF230">
            <v>0.60194954416442437</v>
          </cell>
        </row>
        <row r="231">
          <cell r="B231" t="str">
            <v>SS270</v>
          </cell>
          <cell r="CX231">
            <v>0.50046523516274732</v>
          </cell>
          <cell r="CY231">
            <v>0.75758346030136758</v>
          </cell>
          <cell r="CZ231">
            <v>0.66403549417128827</v>
          </cell>
          <cell r="DA231">
            <v>0.7101897844532411</v>
          </cell>
          <cell r="DB231">
            <v>0.743359017266217</v>
          </cell>
          <cell r="DC231">
            <v>0.78926885778220301</v>
          </cell>
          <cell r="DD231">
            <v>0.8375446465212516</v>
          </cell>
          <cell r="DE231">
            <v>0.86058965028034851</v>
          </cell>
          <cell r="DF231">
            <v>0.88715516811522799</v>
          </cell>
        </row>
        <row r="232">
          <cell r="B232" t="str">
            <v>SS300</v>
          </cell>
          <cell r="CX232">
            <v>0</v>
          </cell>
          <cell r="CY232">
            <v>0</v>
          </cell>
          <cell r="CZ232">
            <v>0</v>
          </cell>
          <cell r="DA232">
            <v>0</v>
          </cell>
          <cell r="DB232">
            <v>0</v>
          </cell>
          <cell r="DC232">
            <v>0</v>
          </cell>
          <cell r="DD232">
            <v>0</v>
          </cell>
          <cell r="DE232">
            <v>0</v>
          </cell>
          <cell r="DF232">
            <v>0</v>
          </cell>
        </row>
        <row r="233">
          <cell r="B233" t="str">
            <v>SS301</v>
          </cell>
          <cell r="CX233">
            <v>0</v>
          </cell>
          <cell r="CY233">
            <v>0</v>
          </cell>
          <cell r="CZ233">
            <v>0</v>
          </cell>
          <cell r="DA233">
            <v>0</v>
          </cell>
          <cell r="DB233">
            <v>0</v>
          </cell>
          <cell r="DC233">
            <v>0</v>
          </cell>
          <cell r="DD233">
            <v>0</v>
          </cell>
          <cell r="DE233">
            <v>0</v>
          </cell>
          <cell r="DF233">
            <v>0</v>
          </cell>
        </row>
        <row r="234">
          <cell r="B234" t="str">
            <v>SS302</v>
          </cell>
          <cell r="CX234">
            <v>0</v>
          </cell>
          <cell r="CY234">
            <v>0</v>
          </cell>
          <cell r="CZ234">
            <v>0</v>
          </cell>
          <cell r="DA234">
            <v>0</v>
          </cell>
          <cell r="DB234">
            <v>0</v>
          </cell>
          <cell r="DC234">
            <v>0</v>
          </cell>
          <cell r="DD234">
            <v>0</v>
          </cell>
          <cell r="DE234">
            <v>0</v>
          </cell>
          <cell r="DF234">
            <v>0</v>
          </cell>
        </row>
        <row r="235">
          <cell r="B235" t="str">
            <v>SS303</v>
          </cell>
          <cell r="CX235">
            <v>0</v>
          </cell>
          <cell r="CY235">
            <v>0</v>
          </cell>
          <cell r="CZ235">
            <v>0</v>
          </cell>
          <cell r="DA235">
            <v>0</v>
          </cell>
          <cell r="DB235">
            <v>0</v>
          </cell>
          <cell r="DC235">
            <v>0</v>
          </cell>
          <cell r="DD235">
            <v>0</v>
          </cell>
          <cell r="DE235">
            <v>0</v>
          </cell>
          <cell r="DF235">
            <v>0</v>
          </cell>
        </row>
        <row r="236">
          <cell r="B236" t="str">
            <v>SS304</v>
          </cell>
          <cell r="CX236">
            <v>0</v>
          </cell>
          <cell r="CY236">
            <v>0</v>
          </cell>
          <cell r="CZ236">
            <v>0</v>
          </cell>
          <cell r="DA236">
            <v>0</v>
          </cell>
          <cell r="DB236">
            <v>0</v>
          </cell>
          <cell r="DC236">
            <v>0</v>
          </cell>
          <cell r="DD236">
            <v>0</v>
          </cell>
          <cell r="DE236">
            <v>0</v>
          </cell>
          <cell r="DF236">
            <v>0</v>
          </cell>
        </row>
        <row r="237">
          <cell r="B237" t="str">
            <v>SS305</v>
          </cell>
          <cell r="CX237">
            <v>0</v>
          </cell>
          <cell r="CY237">
            <v>0</v>
          </cell>
          <cell r="CZ237">
            <v>0</v>
          </cell>
          <cell r="DA237">
            <v>0</v>
          </cell>
          <cell r="DB237">
            <v>0</v>
          </cell>
          <cell r="DC237">
            <v>0</v>
          </cell>
          <cell r="DD237">
            <v>0</v>
          </cell>
          <cell r="DE237">
            <v>0</v>
          </cell>
          <cell r="DF237">
            <v>0</v>
          </cell>
        </row>
        <row r="238">
          <cell r="B238" t="str">
            <v>SS307</v>
          </cell>
          <cell r="CX238">
            <v>0</v>
          </cell>
          <cell r="CY238">
            <v>0</v>
          </cell>
          <cell r="CZ238">
            <v>0</v>
          </cell>
          <cell r="DA238">
            <v>0</v>
          </cell>
          <cell r="DB238">
            <v>0</v>
          </cell>
          <cell r="DC238">
            <v>0</v>
          </cell>
          <cell r="DD238">
            <v>0</v>
          </cell>
          <cell r="DE238">
            <v>0</v>
          </cell>
          <cell r="DF238">
            <v>0</v>
          </cell>
        </row>
        <row r="239">
          <cell r="B239" t="str">
            <v>SS308</v>
          </cell>
          <cell r="CX239">
            <v>0</v>
          </cell>
          <cell r="CY239">
            <v>0</v>
          </cell>
          <cell r="CZ239">
            <v>0</v>
          </cell>
          <cell r="DA239">
            <v>0</v>
          </cell>
          <cell r="DB239">
            <v>0</v>
          </cell>
          <cell r="DC239">
            <v>0</v>
          </cell>
          <cell r="DD239">
            <v>0</v>
          </cell>
          <cell r="DE239">
            <v>0</v>
          </cell>
          <cell r="DF239">
            <v>0</v>
          </cell>
        </row>
        <row r="240">
          <cell r="B240" t="str">
            <v>SS309</v>
          </cell>
          <cell r="CX240">
            <v>0</v>
          </cell>
          <cell r="CY240">
            <v>0</v>
          </cell>
          <cell r="CZ240">
            <v>0</v>
          </cell>
          <cell r="DA240">
            <v>0</v>
          </cell>
          <cell r="DB240">
            <v>0</v>
          </cell>
          <cell r="DC240">
            <v>0</v>
          </cell>
          <cell r="DD240">
            <v>0</v>
          </cell>
          <cell r="DE240">
            <v>0</v>
          </cell>
          <cell r="DF240">
            <v>0</v>
          </cell>
        </row>
        <row r="241">
          <cell r="B241" t="str">
            <v>SS310</v>
          </cell>
          <cell r="CX241">
            <v>0</v>
          </cell>
          <cell r="CY241">
            <v>0</v>
          </cell>
          <cell r="CZ241">
            <v>0</v>
          </cell>
          <cell r="DA241">
            <v>0</v>
          </cell>
          <cell r="DB241">
            <v>0</v>
          </cell>
          <cell r="DC241">
            <v>0</v>
          </cell>
          <cell r="DD241">
            <v>0</v>
          </cell>
          <cell r="DE241">
            <v>0</v>
          </cell>
          <cell r="DF241">
            <v>0</v>
          </cell>
        </row>
        <row r="242">
          <cell r="B242" t="str">
            <v>SS311</v>
          </cell>
          <cell r="CX242">
            <v>0</v>
          </cell>
          <cell r="CY242">
            <v>0</v>
          </cell>
          <cell r="CZ242">
            <v>0</v>
          </cell>
          <cell r="DA242">
            <v>0</v>
          </cell>
          <cell r="DB242">
            <v>0</v>
          </cell>
          <cell r="DC242">
            <v>0</v>
          </cell>
          <cell r="DD242">
            <v>0</v>
          </cell>
          <cell r="DE242">
            <v>0</v>
          </cell>
          <cell r="DF242">
            <v>0</v>
          </cell>
        </row>
        <row r="243">
          <cell r="B243" t="str">
            <v>SS313</v>
          </cell>
          <cell r="CX243">
            <v>0</v>
          </cell>
          <cell r="CY243">
            <v>0</v>
          </cell>
          <cell r="CZ243">
            <v>0</v>
          </cell>
          <cell r="DA243">
            <v>0</v>
          </cell>
          <cell r="DB243">
            <v>0</v>
          </cell>
          <cell r="DC243">
            <v>0</v>
          </cell>
          <cell r="DD243">
            <v>0</v>
          </cell>
          <cell r="DE243">
            <v>0</v>
          </cell>
          <cell r="DF243">
            <v>0</v>
          </cell>
        </row>
        <row r="244">
          <cell r="B244" t="str">
            <v>SS314</v>
          </cell>
          <cell r="CX244">
            <v>0</v>
          </cell>
          <cell r="CY244">
            <v>0</v>
          </cell>
          <cell r="CZ244">
            <v>0</v>
          </cell>
          <cell r="DA244">
            <v>0</v>
          </cell>
          <cell r="DB244">
            <v>0</v>
          </cell>
          <cell r="DC244">
            <v>0</v>
          </cell>
          <cell r="DD244">
            <v>0</v>
          </cell>
          <cell r="DE244">
            <v>0</v>
          </cell>
          <cell r="DF244">
            <v>0</v>
          </cell>
        </row>
        <row r="245">
          <cell r="B245" t="str">
            <v>SS316</v>
          </cell>
          <cell r="CX245">
            <v>1.2365995666408077E-3</v>
          </cell>
          <cell r="CY245">
            <v>0</v>
          </cell>
          <cell r="CZ245">
            <v>0</v>
          </cell>
          <cell r="DA245">
            <v>0</v>
          </cell>
          <cell r="DB245">
            <v>0</v>
          </cell>
          <cell r="DC245">
            <v>0</v>
          </cell>
          <cell r="DD245">
            <v>0</v>
          </cell>
          <cell r="DE245">
            <v>0</v>
          </cell>
          <cell r="DF245">
            <v>0</v>
          </cell>
        </row>
        <row r="246">
          <cell r="B246" t="str">
            <v>SS321</v>
          </cell>
          <cell r="CX246">
            <v>6.399493425313877E-5</v>
          </cell>
          <cell r="CY246">
            <v>1.0552826353356614E-4</v>
          </cell>
          <cell r="CZ246">
            <v>0</v>
          </cell>
          <cell r="DA246">
            <v>0</v>
          </cell>
          <cell r="DB246">
            <v>0</v>
          </cell>
          <cell r="DC246">
            <v>0</v>
          </cell>
          <cell r="DD246">
            <v>0</v>
          </cell>
          <cell r="DE246">
            <v>0</v>
          </cell>
          <cell r="DF246">
            <v>0</v>
          </cell>
        </row>
        <row r="247">
          <cell r="B247" t="str">
            <v>SS325</v>
          </cell>
          <cell r="CX247">
            <v>1.5418174881920634E-2</v>
          </cell>
          <cell r="CY247">
            <v>2.4800509174967584E-2</v>
          </cell>
          <cell r="CZ247">
            <v>1.919146681524345E-2</v>
          </cell>
          <cell r="DA247">
            <v>1.735603436973112E-2</v>
          </cell>
          <cell r="DB247">
            <v>1.3773260565492298E-2</v>
          </cell>
          <cell r="DC247">
            <v>9.9252975106481692E-3</v>
          </cell>
          <cell r="DD247">
            <v>5.9371471963984863E-3</v>
          </cell>
          <cell r="DE247">
            <v>2.6623023020090246E-3</v>
          </cell>
          <cell r="DF247">
            <v>0</v>
          </cell>
        </row>
        <row r="248">
          <cell r="B248" t="str">
            <v>SS326</v>
          </cell>
          <cell r="CX248">
            <v>0.37828913560683786</v>
          </cell>
          <cell r="CY248">
            <v>0.58225426959827087</v>
          </cell>
          <cell r="CZ248">
            <v>0.53013079123128626</v>
          </cell>
          <cell r="DA248">
            <v>0.40682420461214058</v>
          </cell>
          <cell r="DB248">
            <v>0.32269673540206839</v>
          </cell>
          <cell r="DC248">
            <v>0.23119891883126134</v>
          </cell>
          <cell r="DD248">
            <v>0.14079784543536727</v>
          </cell>
          <cell r="DE248">
            <v>6.1319883238220227E-2</v>
          </cell>
          <cell r="DF248">
            <v>0</v>
          </cell>
        </row>
        <row r="249">
          <cell r="B249" t="str">
            <v>SS327</v>
          </cell>
          <cell r="CX249">
            <v>5.1290219214429262</v>
          </cell>
          <cell r="CY249">
            <v>10.328088832444125</v>
          </cell>
          <cell r="CZ249">
            <v>7.221114244668299</v>
          </cell>
          <cell r="DA249">
            <v>7.08048195697548</v>
          </cell>
          <cell r="DB249">
            <v>5.9889692501017482</v>
          </cell>
          <cell r="DC249">
            <v>4.6953928419938817</v>
          </cell>
          <cell r="DD249">
            <v>3.3477520557779683</v>
          </cell>
          <cell r="DE249">
            <v>2.3068300807294433</v>
          </cell>
          <cell r="DF249">
            <v>1.1824115968310802</v>
          </cell>
        </row>
        <row r="250">
          <cell r="B250" t="str">
            <v>SS328</v>
          </cell>
          <cell r="CX250">
            <v>9.1371344656114601</v>
          </cell>
          <cell r="CY250">
            <v>13.288799689244064</v>
          </cell>
          <cell r="CZ250">
            <v>13.74478932965291</v>
          </cell>
          <cell r="DA250">
            <v>11.059630501407661</v>
          </cell>
          <cell r="DB250">
            <v>9.2677729961776567</v>
          </cell>
          <cell r="DC250">
            <v>7.321302700433213</v>
          </cell>
          <cell r="DD250">
            <v>5.306967881733498</v>
          </cell>
          <cell r="DE250">
            <v>3.5838673667892587</v>
          </cell>
          <cell r="DF250">
            <v>1.8880754790728049</v>
          </cell>
        </row>
        <row r="251">
          <cell r="B251" t="str">
            <v>SS329</v>
          </cell>
          <cell r="CX251">
            <v>4.8812151958750603</v>
          </cell>
          <cell r="CY251">
            <v>10.563764350204487</v>
          </cell>
          <cell r="CZ251">
            <v>13.172756343774482</v>
          </cell>
          <cell r="DA251">
            <v>14.648444085162243</v>
          </cell>
          <cell r="DB251">
            <v>16.380559795173262</v>
          </cell>
          <cell r="DC251">
            <v>18.000865733907052</v>
          </cell>
          <cell r="DD251">
            <v>19.14274352490142</v>
          </cell>
          <cell r="DE251">
            <v>20.750137884041198</v>
          </cell>
          <cell r="DF251">
            <v>21.863095263254756</v>
          </cell>
        </row>
        <row r="252">
          <cell r="B252" t="str">
            <v>SS330</v>
          </cell>
          <cell r="CX252">
            <v>6.7448987529997222</v>
          </cell>
          <cell r="CY252">
            <v>12.86966882665577</v>
          </cell>
          <cell r="CZ252">
            <v>13.355945650957711</v>
          </cell>
          <cell r="DA252">
            <v>17.896655428778303</v>
          </cell>
          <cell r="DB252">
            <v>19.574233491692791</v>
          </cell>
          <cell r="DC252">
            <v>21.06049784500512</v>
          </cell>
          <cell r="DD252">
            <v>22.331074040119692</v>
          </cell>
          <cell r="DE252">
            <v>23.58577469963285</v>
          </cell>
          <cell r="DF252">
            <v>24.417552424008246</v>
          </cell>
        </row>
        <row r="253">
          <cell r="B253" t="str">
            <v>SS331</v>
          </cell>
          <cell r="CX253">
            <v>3.9219017984096403E-2</v>
          </cell>
          <cell r="CY253">
            <v>6.1250476421632116E-2</v>
          </cell>
          <cell r="CZ253">
            <v>4.4039060547144911E-2</v>
          </cell>
          <cell r="DA253">
            <v>3.600302614803378E-2</v>
          </cell>
          <cell r="DB253">
            <v>3.0649482202498773E-2</v>
          </cell>
          <cell r="DC253">
            <v>2.3897277018055087E-2</v>
          </cell>
          <cell r="DD253">
            <v>1.6983623945993634E-2</v>
          </cell>
          <cell r="DE253">
            <v>1.1842650774643948E-2</v>
          </cell>
          <cell r="DF253">
            <v>6.1719132623139911E-3</v>
          </cell>
        </row>
        <row r="254">
          <cell r="B254" t="str">
            <v>SS332</v>
          </cell>
          <cell r="CX254">
            <v>4.7881000368519611E-2</v>
          </cell>
          <cell r="CY254">
            <v>5.1698755078832183E-2</v>
          </cell>
          <cell r="CZ254">
            <v>6.2929022813067961E-2</v>
          </cell>
          <cell r="DA254">
            <v>4.6090448308347104E-2</v>
          </cell>
          <cell r="DB254">
            <v>3.8728645616460521E-2</v>
          </cell>
          <cell r="DC254">
            <v>3.0397296419995196E-2</v>
          </cell>
          <cell r="DD254">
            <v>2.2203965376557614E-2</v>
          </cell>
          <cell r="DE254">
            <v>1.5342672086229983E-2</v>
          </cell>
          <cell r="DF254">
            <v>8.3098855998662759E-3</v>
          </cell>
        </row>
        <row r="255">
          <cell r="B255" t="str">
            <v>SS333</v>
          </cell>
          <cell r="CX255">
            <v>1.5679168457959223</v>
          </cell>
          <cell r="CY255">
            <v>2.5705926566533925</v>
          </cell>
          <cell r="CZ255">
            <v>2.4852928204130098</v>
          </cell>
          <cell r="DA255">
            <v>2.0309723433072264</v>
          </cell>
          <cell r="DB255">
            <v>1.7104968393322719</v>
          </cell>
          <cell r="DC255">
            <v>1.3350051755009227</v>
          </cell>
          <cell r="DD255">
            <v>0.96112506983096457</v>
          </cell>
          <cell r="DE255">
            <v>0.65340876395702552</v>
          </cell>
          <cell r="DF255">
            <v>0.34626233170234577</v>
          </cell>
        </row>
        <row r="256">
          <cell r="B256" t="str">
            <v>SS334</v>
          </cell>
          <cell r="CX256">
            <v>0.57228208023101346</v>
          </cell>
          <cell r="CY256">
            <v>1.0054488636252157</v>
          </cell>
          <cell r="CZ256">
            <v>0.89268736588996167</v>
          </cell>
          <cell r="DA256">
            <v>0.8664664402552541</v>
          </cell>
          <cell r="DB256">
            <v>0.73530904002284736</v>
          </cell>
          <cell r="DC256">
            <v>0.58102527134683513</v>
          </cell>
          <cell r="DD256">
            <v>0.42093429388229653</v>
          </cell>
          <cell r="DE256">
            <v>0.29267948881986405</v>
          </cell>
          <cell r="DF256">
            <v>0.15641794180343582</v>
          </cell>
        </row>
        <row r="257">
          <cell r="B257" t="str">
            <v>SS335</v>
          </cell>
          <cell r="CX257">
            <v>1.9863849654013359</v>
          </cell>
          <cell r="CY257">
            <v>4.0047803281907326</v>
          </cell>
          <cell r="CZ257">
            <v>4.2152853898693845</v>
          </cell>
          <cell r="DA257">
            <v>4.8010393190960698</v>
          </cell>
          <cell r="DB257">
            <v>4.7070870622559235</v>
          </cell>
          <cell r="DC257">
            <v>4.4643593068999605</v>
          </cell>
          <cell r="DD257">
            <v>4.2171982387913873</v>
          </cell>
          <cell r="DE257">
            <v>4.0858305565914632</v>
          </cell>
          <cell r="DF257">
            <v>3.9165259867104116</v>
          </cell>
        </row>
        <row r="258">
          <cell r="B258" t="str">
            <v>SS336</v>
          </cell>
          <cell r="CX258">
            <v>1.0282026360780132</v>
          </cell>
          <cell r="CY258">
            <v>2.0960226826905273</v>
          </cell>
          <cell r="CZ258">
            <v>2.5941683500661963</v>
          </cell>
          <cell r="DA258">
            <v>2.5571795181284882</v>
          </cell>
          <cell r="DB258">
            <v>2.5054996490874526</v>
          </cell>
          <cell r="DC258">
            <v>2.4835660703848781</v>
          </cell>
          <cell r="DD258">
            <v>2.4917948225233388</v>
          </cell>
          <cell r="DE258">
            <v>2.4332874111151739</v>
          </cell>
          <cell r="DF258">
            <v>2.4145601836865263</v>
          </cell>
        </row>
        <row r="259">
          <cell r="B259" t="str">
            <v>SS337</v>
          </cell>
          <cell r="CX259">
            <v>0.6251218450553595</v>
          </cell>
          <cell r="CY259">
            <v>1.4519160239744788</v>
          </cell>
          <cell r="CZ259">
            <v>1.4981267422415403</v>
          </cell>
          <cell r="DA259">
            <v>1.4736278529509532</v>
          </cell>
          <cell r="DB259">
            <v>1.5988570271848899</v>
          </cell>
          <cell r="DC259">
            <v>1.7054709951328606</v>
          </cell>
          <cell r="DD259">
            <v>1.8014776153247603</v>
          </cell>
          <cell r="DE259">
            <v>1.9039095176840293</v>
          </cell>
          <cell r="DF259">
            <v>1.970386982433195</v>
          </cell>
        </row>
        <row r="260">
          <cell r="B260" t="str">
            <v>SS338</v>
          </cell>
          <cell r="CX260">
            <v>0.4455691485384039</v>
          </cell>
          <cell r="CY260">
            <v>1.044591389243352</v>
          </cell>
          <cell r="CZ260">
            <v>1.1144341934664288</v>
          </cell>
          <cell r="DA260">
            <v>1.5145790044569041</v>
          </cell>
          <cell r="DB260">
            <v>1.7364671572684034</v>
          </cell>
          <cell r="DC260">
            <v>1.9492985306270583</v>
          </cell>
          <cell r="DD260">
            <v>2.1497075587522301</v>
          </cell>
          <cell r="DE260">
            <v>2.3214595912907972</v>
          </cell>
          <cell r="DF260">
            <v>2.4716449979441251</v>
          </cell>
        </row>
        <row r="261">
          <cell r="B261" t="str">
            <v>SS342</v>
          </cell>
          <cell r="CX261">
            <v>0</v>
          </cell>
          <cell r="CY261">
            <v>0</v>
          </cell>
          <cell r="CZ261">
            <v>0</v>
          </cell>
          <cell r="DA261">
            <v>0</v>
          </cell>
          <cell r="DB261">
            <v>0</v>
          </cell>
          <cell r="DC261">
            <v>0</v>
          </cell>
          <cell r="DD261">
            <v>0</v>
          </cell>
          <cell r="DE261">
            <v>0</v>
          </cell>
          <cell r="DF261">
            <v>0</v>
          </cell>
        </row>
        <row r="262">
          <cell r="B262" t="str">
            <v>SS343</v>
          </cell>
          <cell r="CX262">
            <v>8.9049427615529907E-4</v>
          </cell>
          <cell r="CY262">
            <v>2.8830212105324262E-4</v>
          </cell>
          <cell r="CZ262">
            <v>0</v>
          </cell>
          <cell r="DA262">
            <v>0</v>
          </cell>
          <cell r="DB262">
            <v>0</v>
          </cell>
          <cell r="DC262">
            <v>0</v>
          </cell>
          <cell r="DD262">
            <v>0</v>
          </cell>
          <cell r="DE262">
            <v>0</v>
          </cell>
          <cell r="DF262">
            <v>0</v>
          </cell>
        </row>
        <row r="263">
          <cell r="B263" t="str">
            <v>SS344</v>
          </cell>
          <cell r="CX263">
            <v>1.7545856605533346E-3</v>
          </cell>
          <cell r="CY263">
            <v>3.2369456076211753E-3</v>
          </cell>
          <cell r="CZ263">
            <v>0</v>
          </cell>
          <cell r="DA263">
            <v>0</v>
          </cell>
          <cell r="DB263">
            <v>0</v>
          </cell>
          <cell r="DC263">
            <v>0</v>
          </cell>
          <cell r="DD263">
            <v>0</v>
          </cell>
          <cell r="DE263">
            <v>0</v>
          </cell>
          <cell r="DF263">
            <v>0</v>
          </cell>
        </row>
        <row r="264">
          <cell r="B264" t="str">
            <v>SS345</v>
          </cell>
          <cell r="CX264">
            <v>1.2379584374062736E-2</v>
          </cell>
          <cell r="CY264">
            <v>9.3593282030033698E-2</v>
          </cell>
          <cell r="CZ264">
            <v>0.11434932088245513</v>
          </cell>
          <cell r="DA264">
            <v>0.1632053307994481</v>
          </cell>
          <cell r="DB264">
            <v>0.20804240735038104</v>
          </cell>
          <cell r="DC264">
            <v>0.24046040614175163</v>
          </cell>
          <cell r="DD264">
            <v>0.26841691236110493</v>
          </cell>
          <cell r="DE264">
            <v>0.30734783616182126</v>
          </cell>
          <cell r="DF264">
            <v>0.32984996443281261</v>
          </cell>
        </row>
        <row r="265">
          <cell r="B265" t="str">
            <v>SS346</v>
          </cell>
          <cell r="CX265">
            <v>7.2097101595432703E-3</v>
          </cell>
          <cell r="CY265">
            <v>5.4864955921065044E-2</v>
          </cell>
          <cell r="CZ265">
            <v>7.4278796212703335E-2</v>
          </cell>
          <cell r="DA265">
            <v>8.6145374322710522E-2</v>
          </cell>
          <cell r="DB265">
            <v>0.10670403029635153</v>
          </cell>
          <cell r="DC265">
            <v>0.11629296725761099</v>
          </cell>
          <cell r="DD265">
            <v>0.12773898820987739</v>
          </cell>
          <cell r="DE265">
            <v>0.13657496523440926</v>
          </cell>
          <cell r="DF265">
            <v>0.14984034403192006</v>
          </cell>
        </row>
        <row r="266">
          <cell r="B266" t="str">
            <v>SS349</v>
          </cell>
          <cell r="CX266">
            <v>3.7941056378975224E-4</v>
          </cell>
          <cell r="CY266">
            <v>0</v>
          </cell>
          <cell r="CZ266">
            <v>0</v>
          </cell>
          <cell r="DA266">
            <v>0</v>
          </cell>
          <cell r="DB266">
            <v>0</v>
          </cell>
          <cell r="DC266">
            <v>0</v>
          </cell>
          <cell r="DD266">
            <v>0</v>
          </cell>
          <cell r="DE266">
            <v>0</v>
          </cell>
          <cell r="DF266">
            <v>0</v>
          </cell>
        </row>
        <row r="267">
          <cell r="B267" t="str">
            <v>SS359</v>
          </cell>
          <cell r="CX267">
            <v>0.33725587714734701</v>
          </cell>
          <cell r="CY267">
            <v>0.22137750325660449</v>
          </cell>
          <cell r="CZ267">
            <v>0.13559546135557288</v>
          </cell>
          <cell r="DA267">
            <v>8.0649885024158055E-2</v>
          </cell>
          <cell r="DB267">
            <v>4.1593840710665124E-2</v>
          </cell>
          <cell r="DC267">
            <v>3.6521668936869381E-2</v>
          </cell>
          <cell r="DD267">
            <v>3.0795227234485877E-2</v>
          </cell>
          <cell r="DE267">
            <v>0</v>
          </cell>
          <cell r="DF267">
            <v>0</v>
          </cell>
        </row>
        <row r="268">
          <cell r="B268" t="str">
            <v>SS360</v>
          </cell>
          <cell r="CX268">
            <v>0.45254217139562125</v>
          </cell>
          <cell r="CY268">
            <v>0.66983151493388404</v>
          </cell>
          <cell r="CZ268">
            <v>0.43839132771435896</v>
          </cell>
          <cell r="DA268">
            <v>0.17683536024956212</v>
          </cell>
          <cell r="DB268">
            <v>8.3170420381946913E-2</v>
          </cell>
          <cell r="DC268">
            <v>7.2960813359710025E-2</v>
          </cell>
          <cell r="DD268">
            <v>6.1400200034142149E-2</v>
          </cell>
          <cell r="DE268">
            <v>0</v>
          </cell>
          <cell r="DF268">
            <v>0</v>
          </cell>
        </row>
        <row r="269">
          <cell r="B269" t="str">
            <v>SS361</v>
          </cell>
          <cell r="CX269">
            <v>0.57354921141313542</v>
          </cell>
          <cell r="CY269">
            <v>1.0793267975673169</v>
          </cell>
          <cell r="CZ269">
            <v>0.91401475996928239</v>
          </cell>
          <cell r="DA269">
            <v>1.0328955029942231</v>
          </cell>
          <cell r="DB269">
            <v>0.93739815704084661</v>
          </cell>
          <cell r="DC269">
            <v>0.82320350069769266</v>
          </cell>
          <cell r="DD269">
            <v>0.69522350540352196</v>
          </cell>
          <cell r="DE269">
            <v>0.64657862035025815</v>
          </cell>
          <cell r="DF269">
            <v>0.5705943291338148</v>
          </cell>
        </row>
        <row r="270">
          <cell r="B270" t="str">
            <v>SS362</v>
          </cell>
          <cell r="CX270">
            <v>1.0012884803159285</v>
          </cell>
          <cell r="CY270">
            <v>2.0003465684914574</v>
          </cell>
          <cell r="CZ270">
            <v>2.2471003128536444</v>
          </cell>
          <cell r="DA270">
            <v>1.933795037800607</v>
          </cell>
          <cell r="DB270">
            <v>1.7407996489188797</v>
          </cell>
          <cell r="DC270">
            <v>1.5235270098749543</v>
          </cell>
          <cell r="DD270">
            <v>1.2843971421166929</v>
          </cell>
          <cell r="DE270">
            <v>1.1926096050726467</v>
          </cell>
          <cell r="DF270">
            <v>1.049730741498017</v>
          </cell>
        </row>
        <row r="271">
          <cell r="B271" t="str">
            <v>SS365</v>
          </cell>
          <cell r="CX271">
            <v>6.2172253493749219E-2</v>
          </cell>
          <cell r="CY271">
            <v>3.7461104437444E-2</v>
          </cell>
          <cell r="CZ271">
            <v>2.8817031358588378E-2</v>
          </cell>
          <cell r="DA271">
            <v>1.4104591171674261E-2</v>
          </cell>
          <cell r="DB271">
            <v>4.498252285806293E-3</v>
          </cell>
          <cell r="DC271">
            <v>3.9456329981416172E-3</v>
          </cell>
          <cell r="DD271">
            <v>3.3423513050634445E-3</v>
          </cell>
          <cell r="DE271">
            <v>0</v>
          </cell>
          <cell r="DF271">
            <v>0</v>
          </cell>
        </row>
        <row r="272">
          <cell r="B272" t="str">
            <v>SS366</v>
          </cell>
          <cell r="CX272">
            <v>3.068664936208497E-2</v>
          </cell>
          <cell r="CY272">
            <v>8.2581927858290272E-2</v>
          </cell>
          <cell r="CZ272">
            <v>6.5325040634172826E-2</v>
          </cell>
          <cell r="DA272">
            <v>2.3596262114842226E-2</v>
          </cell>
          <cell r="DB272">
            <v>8.3816008517294434E-3</v>
          </cell>
          <cell r="DC272">
            <v>7.3028885238255858E-3</v>
          </cell>
          <cell r="DD272">
            <v>6.1967842823756752E-3</v>
          </cell>
          <cell r="DE272">
            <v>0</v>
          </cell>
          <cell r="DF272">
            <v>0</v>
          </cell>
        </row>
        <row r="273">
          <cell r="B273" t="str">
            <v>SS367</v>
          </cell>
          <cell r="CX273">
            <v>0.24476709688251616</v>
          </cell>
          <cell r="CY273">
            <v>0.21794831475996979</v>
          </cell>
          <cell r="CZ273">
            <v>0.23500754521996323</v>
          </cell>
          <cell r="DA273">
            <v>0.17821679064309207</v>
          </cell>
          <cell r="DB273">
            <v>0.15053177674863072</v>
          </cell>
          <cell r="DC273">
            <v>0.13154694832668523</v>
          </cell>
          <cell r="DD273">
            <v>0.11129009192005228</v>
          </cell>
          <cell r="DE273">
            <v>8.8668721061236355E-2</v>
          </cell>
          <cell r="DF273">
            <v>6.9435813702179813E-2</v>
          </cell>
        </row>
        <row r="274">
          <cell r="B274" t="str">
            <v>SS368</v>
          </cell>
          <cell r="CX274">
            <v>0.11333487699769022</v>
          </cell>
          <cell r="CY274">
            <v>0.33564806640224892</v>
          </cell>
          <cell r="CZ274">
            <v>0.37356819446113038</v>
          </cell>
          <cell r="DA274">
            <v>0.27495589908975793</v>
          </cell>
          <cell r="DB274">
            <v>0.22421621019316962</v>
          </cell>
          <cell r="DC274">
            <v>0.19496297617105821</v>
          </cell>
          <cell r="DD274">
            <v>0.16487905879717799</v>
          </cell>
          <cell r="DE274">
            <v>0.12217285790809938</v>
          </cell>
          <cell r="DF274">
            <v>8.941078397498245E-2</v>
          </cell>
        </row>
        <row r="275">
          <cell r="B275" t="str">
            <v>SS369</v>
          </cell>
          <cell r="CX275">
            <v>5.5829266711239819E-2</v>
          </cell>
          <cell r="CY275">
            <v>9.5155298518345172E-2</v>
          </cell>
          <cell r="CZ275">
            <v>7.6575475843254789E-2</v>
          </cell>
          <cell r="DA275">
            <v>0.10022453399277977</v>
          </cell>
          <cell r="DB275">
            <v>0.10283542305163969</v>
          </cell>
          <cell r="DC275">
            <v>0.10717340725213924</v>
          </cell>
          <cell r="DD275">
            <v>0.11185477315355837</v>
          </cell>
          <cell r="DE275">
            <v>0.1129732950450327</v>
          </cell>
          <cell r="DF275">
            <v>0.11460248833005543</v>
          </cell>
        </row>
        <row r="276">
          <cell r="B276" t="str">
            <v>SS370</v>
          </cell>
          <cell r="CX276">
            <v>4.4767685795635809E-2</v>
          </cell>
          <cell r="CY276">
            <v>0.1129368889155624</v>
          </cell>
          <cell r="CZ276">
            <v>0.12317197233083808</v>
          </cell>
          <cell r="DA276">
            <v>0.12729346393173532</v>
          </cell>
          <cell r="DB276">
            <v>0.1288687269966125</v>
          </cell>
          <cell r="DC276">
            <v>0.13240771954514255</v>
          </cell>
          <cell r="DD276">
            <v>0.13622039392597879</v>
          </cell>
          <cell r="DE276">
            <v>0.13582358753849899</v>
          </cell>
          <cell r="DF276">
            <v>0.13595688388223925</v>
          </cell>
        </row>
        <row r="277">
          <cell r="B277" t="str">
            <v>SS400</v>
          </cell>
          <cell r="CX277">
            <v>0</v>
          </cell>
          <cell r="CY277">
            <v>0</v>
          </cell>
          <cell r="CZ277">
            <v>0</v>
          </cell>
          <cell r="DA277">
            <v>0</v>
          </cell>
          <cell r="DB277">
            <v>0</v>
          </cell>
          <cell r="DC277">
            <v>0</v>
          </cell>
          <cell r="DD277">
            <v>0</v>
          </cell>
          <cell r="DE277">
            <v>0</v>
          </cell>
          <cell r="DF277">
            <v>0</v>
          </cell>
        </row>
        <row r="278">
          <cell r="B278" t="str">
            <v>SS401</v>
          </cell>
          <cell r="CX278">
            <v>0</v>
          </cell>
          <cell r="CY278">
            <v>0</v>
          </cell>
          <cell r="CZ278">
            <v>0</v>
          </cell>
          <cell r="DA278">
            <v>0</v>
          </cell>
          <cell r="DB278">
            <v>0</v>
          </cell>
          <cell r="DC278">
            <v>0</v>
          </cell>
          <cell r="DD278">
            <v>0</v>
          </cell>
          <cell r="DE278">
            <v>0</v>
          </cell>
          <cell r="DF278">
            <v>0</v>
          </cell>
        </row>
        <row r="279">
          <cell r="B279" t="str">
            <v>SS402</v>
          </cell>
          <cell r="CX279">
            <v>0</v>
          </cell>
          <cell r="CY279">
            <v>0</v>
          </cell>
          <cell r="CZ279">
            <v>0</v>
          </cell>
          <cell r="DA279">
            <v>0</v>
          </cell>
          <cell r="DB279">
            <v>0</v>
          </cell>
          <cell r="DC279">
            <v>0</v>
          </cell>
          <cell r="DD279">
            <v>0</v>
          </cell>
          <cell r="DE279">
            <v>0</v>
          </cell>
          <cell r="DF279">
            <v>0</v>
          </cell>
        </row>
        <row r="280">
          <cell r="B280" t="str">
            <v>SS403</v>
          </cell>
          <cell r="CX280">
            <v>0</v>
          </cell>
          <cell r="CY280">
            <v>0</v>
          </cell>
          <cell r="CZ280">
            <v>0</v>
          </cell>
          <cell r="DA280">
            <v>0</v>
          </cell>
          <cell r="DB280">
            <v>0</v>
          </cell>
          <cell r="DC280">
            <v>0</v>
          </cell>
          <cell r="DD280">
            <v>0</v>
          </cell>
          <cell r="DE280">
            <v>0</v>
          </cell>
          <cell r="DF280">
            <v>0</v>
          </cell>
        </row>
        <row r="281">
          <cell r="B281" t="str">
            <v>SS404</v>
          </cell>
          <cell r="CX281">
            <v>0</v>
          </cell>
          <cell r="CY281">
            <v>0</v>
          </cell>
          <cell r="CZ281">
            <v>0</v>
          </cell>
          <cell r="DA281">
            <v>0</v>
          </cell>
          <cell r="DB281">
            <v>0</v>
          </cell>
          <cell r="DC281">
            <v>0</v>
          </cell>
          <cell r="DD281">
            <v>0</v>
          </cell>
          <cell r="DE281">
            <v>0</v>
          </cell>
          <cell r="DF281">
            <v>0</v>
          </cell>
        </row>
        <row r="282">
          <cell r="B282" t="str">
            <v>SS405</v>
          </cell>
          <cell r="CX282">
            <v>0</v>
          </cell>
          <cell r="CY282">
            <v>0</v>
          </cell>
          <cell r="CZ282">
            <v>0</v>
          </cell>
          <cell r="DA282">
            <v>0</v>
          </cell>
          <cell r="DB282">
            <v>0</v>
          </cell>
          <cell r="DC282">
            <v>0</v>
          </cell>
          <cell r="DD282">
            <v>0</v>
          </cell>
          <cell r="DE282">
            <v>0</v>
          </cell>
          <cell r="DF282">
            <v>0</v>
          </cell>
        </row>
        <row r="283">
          <cell r="B283" t="str">
            <v>SS406</v>
          </cell>
          <cell r="CX283">
            <v>0</v>
          </cell>
          <cell r="CY283">
            <v>0</v>
          </cell>
          <cell r="CZ283">
            <v>0</v>
          </cell>
          <cell r="DA283">
            <v>0</v>
          </cell>
          <cell r="DB283">
            <v>0</v>
          </cell>
          <cell r="DC283">
            <v>0</v>
          </cell>
          <cell r="DD283">
            <v>0</v>
          </cell>
          <cell r="DE283">
            <v>0</v>
          </cell>
          <cell r="DF283">
            <v>0</v>
          </cell>
        </row>
        <row r="284">
          <cell r="B284" t="str">
            <v>SS407</v>
          </cell>
          <cell r="CX284">
            <v>0</v>
          </cell>
          <cell r="CY284">
            <v>0</v>
          </cell>
          <cell r="CZ284">
            <v>0</v>
          </cell>
          <cell r="DA284">
            <v>0</v>
          </cell>
          <cell r="DB284">
            <v>0</v>
          </cell>
          <cell r="DC284">
            <v>0</v>
          </cell>
          <cell r="DD284">
            <v>0</v>
          </cell>
          <cell r="DE284">
            <v>0</v>
          </cell>
          <cell r="DF284">
            <v>0</v>
          </cell>
        </row>
        <row r="285">
          <cell r="B285" t="str">
            <v>SS408</v>
          </cell>
          <cell r="CX285">
            <v>0</v>
          </cell>
          <cell r="CY285">
            <v>0</v>
          </cell>
          <cell r="CZ285">
            <v>0</v>
          </cell>
          <cell r="DA285">
            <v>0</v>
          </cell>
          <cell r="DB285">
            <v>0</v>
          </cell>
          <cell r="DC285">
            <v>0</v>
          </cell>
          <cell r="DD285">
            <v>0</v>
          </cell>
          <cell r="DE285">
            <v>0</v>
          </cell>
          <cell r="DF285">
            <v>0</v>
          </cell>
        </row>
        <row r="286">
          <cell r="B286" t="str">
            <v>SS410</v>
          </cell>
          <cell r="CX286">
            <v>0</v>
          </cell>
          <cell r="CY286">
            <v>0</v>
          </cell>
          <cell r="CZ286">
            <v>0</v>
          </cell>
          <cell r="DA286">
            <v>0</v>
          </cell>
          <cell r="DB286">
            <v>0</v>
          </cell>
          <cell r="DC286">
            <v>0</v>
          </cell>
          <cell r="DD286">
            <v>0</v>
          </cell>
          <cell r="DE286">
            <v>0</v>
          </cell>
          <cell r="DF286">
            <v>0</v>
          </cell>
        </row>
        <row r="287">
          <cell r="B287" t="str">
            <v>SS411</v>
          </cell>
          <cell r="CX287">
            <v>0</v>
          </cell>
          <cell r="CY287">
            <v>0</v>
          </cell>
          <cell r="CZ287">
            <v>0</v>
          </cell>
          <cell r="DA287">
            <v>0</v>
          </cell>
          <cell r="DB287">
            <v>0</v>
          </cell>
          <cell r="DC287">
            <v>0</v>
          </cell>
          <cell r="DD287">
            <v>0</v>
          </cell>
          <cell r="DE287">
            <v>0</v>
          </cell>
          <cell r="DF287">
            <v>0</v>
          </cell>
        </row>
        <row r="288">
          <cell r="B288" t="str">
            <v>SS413</v>
          </cell>
          <cell r="CX288">
            <v>0</v>
          </cell>
          <cell r="CY288">
            <v>0</v>
          </cell>
          <cell r="CZ288">
            <v>0</v>
          </cell>
          <cell r="DA288">
            <v>0</v>
          </cell>
          <cell r="DB288">
            <v>0</v>
          </cell>
          <cell r="DC288">
            <v>0</v>
          </cell>
          <cell r="DD288">
            <v>0</v>
          </cell>
          <cell r="DE288">
            <v>0</v>
          </cell>
          <cell r="DF288">
            <v>0</v>
          </cell>
        </row>
        <row r="289">
          <cell r="B289" t="str">
            <v>SS414</v>
          </cell>
          <cell r="CX289">
            <v>0</v>
          </cell>
          <cell r="CY289">
            <v>0</v>
          </cell>
          <cell r="CZ289">
            <v>0</v>
          </cell>
          <cell r="DA289">
            <v>0</v>
          </cell>
          <cell r="DB289">
            <v>0</v>
          </cell>
          <cell r="DC289">
            <v>0</v>
          </cell>
          <cell r="DD289">
            <v>0</v>
          </cell>
          <cell r="DE289">
            <v>0</v>
          </cell>
          <cell r="DF289">
            <v>0</v>
          </cell>
        </row>
        <row r="290">
          <cell r="B290" t="str">
            <v>SS416</v>
          </cell>
          <cell r="CX290">
            <v>1.3667641253510574E-3</v>
          </cell>
          <cell r="CY290">
            <v>0</v>
          </cell>
          <cell r="CZ290">
            <v>0</v>
          </cell>
          <cell r="DA290">
            <v>0</v>
          </cell>
          <cell r="DB290">
            <v>0</v>
          </cell>
          <cell r="DC290">
            <v>0</v>
          </cell>
          <cell r="DD290">
            <v>0</v>
          </cell>
          <cell r="DE290">
            <v>0</v>
          </cell>
          <cell r="DF290">
            <v>0</v>
          </cell>
        </row>
        <row r="291">
          <cell r="B291" t="str">
            <v>SS421</v>
          </cell>
          <cell r="CX291">
            <v>2.0223235290341395E-4</v>
          </cell>
          <cell r="CY291">
            <v>1.4478251077408545E-4</v>
          </cell>
          <cell r="CZ291">
            <v>0</v>
          </cell>
          <cell r="DA291">
            <v>0</v>
          </cell>
          <cell r="DB291">
            <v>0</v>
          </cell>
          <cell r="DC291">
            <v>0</v>
          </cell>
          <cell r="DD291">
            <v>0</v>
          </cell>
          <cell r="DE291">
            <v>0</v>
          </cell>
          <cell r="DF291">
            <v>0</v>
          </cell>
        </row>
        <row r="292">
          <cell r="B292" t="str">
            <v>SS425</v>
          </cell>
          <cell r="CX292">
            <v>2.1027708591631614E-2</v>
          </cell>
          <cell r="CY292">
            <v>2.0593412767643343E-2</v>
          </cell>
          <cell r="CZ292">
            <v>2.001706035686571E-2</v>
          </cell>
          <cell r="DA292">
            <v>1.6118458517140201E-2</v>
          </cell>
          <cell r="DB292">
            <v>1.2856712860026751E-2</v>
          </cell>
          <cell r="DC292">
            <v>9.2420234485215916E-3</v>
          </cell>
          <cell r="DD292">
            <v>5.5120655361224893E-3</v>
          </cell>
          <cell r="DE292">
            <v>2.4717720107717282E-3</v>
          </cell>
          <cell r="DF292">
            <v>0</v>
          </cell>
        </row>
        <row r="293">
          <cell r="B293" t="str">
            <v>SS426</v>
          </cell>
          <cell r="CX293">
            <v>0.16010282788030553</v>
          </cell>
          <cell r="CY293">
            <v>0.13146005056327137</v>
          </cell>
          <cell r="CZ293">
            <v>0.11848817678887025</v>
          </cell>
          <cell r="DA293">
            <v>0.11564494099978706</v>
          </cell>
          <cell r="DB293">
            <v>9.1371644195063634E-2</v>
          </cell>
          <cell r="DC293">
            <v>6.5670615650468556E-2</v>
          </cell>
          <cell r="DD293">
            <v>3.996360707578115E-2</v>
          </cell>
          <cell r="DE293">
            <v>1.7224308898544125E-2</v>
          </cell>
          <cell r="DF293">
            <v>0</v>
          </cell>
        </row>
        <row r="294">
          <cell r="B294" t="str">
            <v>SS427</v>
          </cell>
          <cell r="CX294">
            <v>7.329518160968342</v>
          </cell>
          <cell r="CY294">
            <v>5.4639019815227865</v>
          </cell>
          <cell r="CZ294">
            <v>6.9353912922082284</v>
          </cell>
          <cell r="DA294">
            <v>5.474255271578067</v>
          </cell>
          <cell r="DB294">
            <v>4.5871174536584123</v>
          </cell>
          <cell r="DC294">
            <v>3.5765749487011638</v>
          </cell>
          <cell r="DD294">
            <v>2.5624727724000929</v>
          </cell>
          <cell r="DE294">
            <v>1.7520075117067386</v>
          </cell>
          <cell r="DF294">
            <v>0.90560544154327771</v>
          </cell>
        </row>
        <row r="295">
          <cell r="B295" t="str">
            <v>SS428</v>
          </cell>
          <cell r="CX295">
            <v>5.4072341877485446</v>
          </cell>
          <cell r="CY295">
            <v>5.5231595317937954</v>
          </cell>
          <cell r="CZ295">
            <v>6.0406874287447447</v>
          </cell>
          <cell r="DA295">
            <v>4.3978943965861177</v>
          </cell>
          <cell r="DB295">
            <v>3.6706247419685853</v>
          </cell>
          <cell r="DC295">
            <v>2.8881278130612325</v>
          </cell>
          <cell r="DD295">
            <v>2.103613967569737</v>
          </cell>
          <cell r="DE295">
            <v>1.4291442001388812</v>
          </cell>
          <cell r="DF295">
            <v>0.74882339276388277</v>
          </cell>
        </row>
        <row r="296">
          <cell r="B296" t="str">
            <v>SS429</v>
          </cell>
          <cell r="CX296">
            <v>5.8548051379571966</v>
          </cell>
          <cell r="CY296">
            <v>8.4285113685263049</v>
          </cell>
          <cell r="CZ296">
            <v>10.608335296424286</v>
          </cell>
          <cell r="DA296">
            <v>10.773018652262849</v>
          </cell>
          <cell r="DB296">
            <v>12.135567885171389</v>
          </cell>
          <cell r="DC296">
            <v>13.171672098987473</v>
          </cell>
          <cell r="DD296">
            <v>14.132050835157113</v>
          </cell>
          <cell r="DE296">
            <v>15.146829845414354</v>
          </cell>
          <cell r="DF296">
            <v>15.998613129588454</v>
          </cell>
        </row>
        <row r="297">
          <cell r="B297" t="str">
            <v>SS430</v>
          </cell>
          <cell r="CX297">
            <v>4.2164534698433673</v>
          </cell>
          <cell r="CY297">
            <v>5.8662053587112002</v>
          </cell>
          <cell r="CZ297">
            <v>8.4425832306681503</v>
          </cell>
          <cell r="DA297">
            <v>7.992982600410671</v>
          </cell>
          <cell r="DB297">
            <v>8.6664526335509464</v>
          </cell>
          <cell r="DC297">
            <v>9.3130575278594598</v>
          </cell>
          <cell r="DD297">
            <v>9.9170516831161883</v>
          </cell>
          <cell r="DE297">
            <v>10.39326045545058</v>
          </cell>
          <cell r="DF297">
            <v>10.841255953966654</v>
          </cell>
        </row>
        <row r="298">
          <cell r="B298" t="str">
            <v>SS431</v>
          </cell>
          <cell r="CX298">
            <v>6.6472186169305392E-2</v>
          </cell>
          <cell r="CY298">
            <v>4.1252402592560362E-2</v>
          </cell>
          <cell r="CZ298">
            <v>4.4609217769064111E-2</v>
          </cell>
          <cell r="DA298">
            <v>3.7010909533034167E-2</v>
          </cell>
          <cell r="DB298">
            <v>3.1063662248815443E-2</v>
          </cell>
          <cell r="DC298">
            <v>2.425698881107605E-2</v>
          </cell>
          <cell r="DD298">
            <v>1.7434376591927165E-2</v>
          </cell>
          <cell r="DE298">
            <v>1.1978382003737633E-2</v>
          </cell>
          <cell r="DF298">
            <v>6.2568730518513839E-3</v>
          </cell>
        </row>
        <row r="299">
          <cell r="B299" t="str">
            <v>SS432</v>
          </cell>
          <cell r="CX299">
            <v>5.1112350438647175E-2</v>
          </cell>
          <cell r="CY299">
            <v>3.046074264812515E-2</v>
          </cell>
          <cell r="CZ299">
            <v>3.0635431800230234E-2</v>
          </cell>
          <cell r="DA299">
            <v>2.8692693968947899E-2</v>
          </cell>
          <cell r="DB299">
            <v>2.3994671053788628E-2</v>
          </cell>
          <cell r="DC299">
            <v>1.8949288323247767E-2</v>
          </cell>
          <cell r="DD299">
            <v>1.3901619036698471E-2</v>
          </cell>
          <cell r="DE299">
            <v>9.5395771204811863E-3</v>
          </cell>
          <cell r="DF299">
            <v>5.1333578380250156E-3</v>
          </cell>
        </row>
        <row r="300">
          <cell r="B300" t="str">
            <v>SS433</v>
          </cell>
          <cell r="CX300">
            <v>1.9064043239224269</v>
          </cell>
          <cell r="CY300">
            <v>2.39183818919556</v>
          </cell>
          <cell r="CZ300">
            <v>2.1987733253121888</v>
          </cell>
          <cell r="DA300">
            <v>1.6887290914883673</v>
          </cell>
          <cell r="DB300">
            <v>1.4156987883756744</v>
          </cell>
          <cell r="DC300">
            <v>1.1053042762473166</v>
          </cell>
          <cell r="DD300">
            <v>0.79428444243962337</v>
          </cell>
          <cell r="DE300">
            <v>0.5455730895352906</v>
          </cell>
          <cell r="DF300">
            <v>0.28490162913313299</v>
          </cell>
        </row>
        <row r="301">
          <cell r="B301" t="str">
            <v>SS434</v>
          </cell>
          <cell r="CX301">
            <v>0.89601370322332829</v>
          </cell>
          <cell r="CY301">
            <v>0.78653231288716929</v>
          </cell>
          <cell r="CZ301">
            <v>0.8899238230414368</v>
          </cell>
          <cell r="DA301">
            <v>0.68333171167937024</v>
          </cell>
          <cell r="DB301">
            <v>0.57033936266723217</v>
          </cell>
          <cell r="DC301">
            <v>0.45040749475536551</v>
          </cell>
          <cell r="DD301">
            <v>0.33043461080325592</v>
          </cell>
          <cell r="DE301">
            <v>0.22672083152526795</v>
          </cell>
          <cell r="DF301">
            <v>0.12200566090354431</v>
          </cell>
        </row>
        <row r="302">
          <cell r="B302" t="str">
            <v>SS435</v>
          </cell>
          <cell r="CX302">
            <v>3.4855451251316873</v>
          </cell>
          <cell r="CY302">
            <v>4.464493016391482</v>
          </cell>
          <cell r="CZ302">
            <v>4.61823645980901</v>
          </cell>
          <cell r="DA302">
            <v>3.9031853639414367</v>
          </cell>
          <cell r="DB302">
            <v>3.826725871837164</v>
          </cell>
          <cell r="DC302">
            <v>3.6508802770212259</v>
          </cell>
          <cell r="DD302">
            <v>3.4638187165772707</v>
          </cell>
          <cell r="DE302">
            <v>3.3535722994610073</v>
          </cell>
          <cell r="DF302">
            <v>3.2031724775790966</v>
          </cell>
        </row>
        <row r="303">
          <cell r="B303" t="str">
            <v>SS436</v>
          </cell>
          <cell r="CX303">
            <v>1.8057894785115514</v>
          </cell>
          <cell r="CY303">
            <v>2.2779459854640027</v>
          </cell>
          <cell r="CZ303">
            <v>1.7377928979320565</v>
          </cell>
          <cell r="DA303">
            <v>2.0112131340172112</v>
          </cell>
          <cell r="DB303">
            <v>1.9882391043733652</v>
          </cell>
          <cell r="DC303">
            <v>1.9848660192296028</v>
          </cell>
          <cell r="DD303">
            <v>1.9828105625162478</v>
          </cell>
          <cell r="DE303">
            <v>1.9399796288445437</v>
          </cell>
          <cell r="DF303">
            <v>1.9063979656023027</v>
          </cell>
        </row>
        <row r="304">
          <cell r="B304" t="str">
            <v>SS437</v>
          </cell>
          <cell r="CX304">
            <v>1.0499169389654073</v>
          </cell>
          <cell r="CY304">
            <v>0.93246871805973797</v>
          </cell>
          <cell r="CZ304">
            <v>1.2254558409961989</v>
          </cell>
          <cell r="DA304">
            <v>1.3667987739304359</v>
          </cell>
          <cell r="DB304">
            <v>1.4841605183511746</v>
          </cell>
          <cell r="DC304">
            <v>1.5806317224981978</v>
          </cell>
          <cell r="DD304">
            <v>1.6674746790957315</v>
          </cell>
          <cell r="DE304">
            <v>1.7491095142713764</v>
          </cell>
          <cell r="DF304">
            <v>1.8157150119367014</v>
          </cell>
        </row>
        <row r="305">
          <cell r="B305" t="str">
            <v>SS438</v>
          </cell>
          <cell r="CX305">
            <v>0.73993806949871033</v>
          </cell>
          <cell r="CY305">
            <v>0.93836937818044375</v>
          </cell>
          <cell r="CZ305">
            <v>0.86866205811117547</v>
          </cell>
          <cell r="DA305">
            <v>1.1149296127354262</v>
          </cell>
          <cell r="DB305">
            <v>1.2789026810807025</v>
          </cell>
          <cell r="DC305">
            <v>1.4307078014242336</v>
          </cell>
          <cell r="DD305">
            <v>1.5802730704871313</v>
          </cell>
          <cell r="DE305">
            <v>1.6996447096402341</v>
          </cell>
          <cell r="DF305">
            <v>1.8104644085779926</v>
          </cell>
        </row>
        <row r="306">
          <cell r="B306" t="str">
            <v>SS441</v>
          </cell>
          <cell r="CX306">
            <v>0</v>
          </cell>
          <cell r="CY306">
            <v>0</v>
          </cell>
          <cell r="CZ306">
            <v>0</v>
          </cell>
          <cell r="DA306">
            <v>0</v>
          </cell>
          <cell r="DB306">
            <v>0</v>
          </cell>
          <cell r="DC306">
            <v>0</v>
          </cell>
          <cell r="DD306">
            <v>0</v>
          </cell>
          <cell r="DE306">
            <v>0</v>
          </cell>
          <cell r="DF306">
            <v>0</v>
          </cell>
        </row>
        <row r="307">
          <cell r="B307" t="str">
            <v>SS442</v>
          </cell>
          <cell r="CX307">
            <v>0</v>
          </cell>
          <cell r="CY307">
            <v>0</v>
          </cell>
          <cell r="CZ307">
            <v>0</v>
          </cell>
          <cell r="DA307">
            <v>0</v>
          </cell>
          <cell r="DB307">
            <v>0</v>
          </cell>
          <cell r="DC307">
            <v>0</v>
          </cell>
          <cell r="DD307">
            <v>0</v>
          </cell>
          <cell r="DE307">
            <v>0</v>
          </cell>
          <cell r="DF307">
            <v>0</v>
          </cell>
        </row>
        <row r="308">
          <cell r="B308" t="str">
            <v>SS443</v>
          </cell>
          <cell r="CX308">
            <v>5.0683815441677463E-4</v>
          </cell>
          <cell r="CY308">
            <v>7.9576005191421239E-5</v>
          </cell>
          <cell r="CZ308">
            <v>0</v>
          </cell>
          <cell r="DA308">
            <v>0</v>
          </cell>
          <cell r="DB308">
            <v>0</v>
          </cell>
          <cell r="DC308">
            <v>0</v>
          </cell>
          <cell r="DD308">
            <v>0</v>
          </cell>
          <cell r="DE308">
            <v>0</v>
          </cell>
          <cell r="DF308">
            <v>0</v>
          </cell>
        </row>
        <row r="309">
          <cell r="B309" t="str">
            <v>SS444</v>
          </cell>
          <cell r="CX309">
            <v>1.1826824236408542E-3</v>
          </cell>
          <cell r="CY309">
            <v>2.0840923720786674E-3</v>
          </cell>
          <cell r="CZ309">
            <v>0</v>
          </cell>
          <cell r="DA309">
            <v>0</v>
          </cell>
          <cell r="DB309">
            <v>0</v>
          </cell>
          <cell r="DC309">
            <v>0</v>
          </cell>
          <cell r="DD309">
            <v>0</v>
          </cell>
          <cell r="DE309">
            <v>0</v>
          </cell>
          <cell r="DF309">
            <v>0</v>
          </cell>
        </row>
        <row r="310">
          <cell r="B310" t="str">
            <v>SS445</v>
          </cell>
          <cell r="CX310">
            <v>2.8813650077016825E-3</v>
          </cell>
          <cell r="CY310">
            <v>2.4281966906770446E-2</v>
          </cell>
          <cell r="CZ310">
            <v>3.0663693484863086E-2</v>
          </cell>
          <cell r="DA310">
            <v>4.3483515722509927E-2</v>
          </cell>
          <cell r="DB310">
            <v>5.5716281417554109E-2</v>
          </cell>
          <cell r="DC310">
            <v>6.463776274497747E-2</v>
          </cell>
          <cell r="DD310">
            <v>7.3953348574964578E-2</v>
          </cell>
          <cell r="DE310">
            <v>8.2320051617535195E-2</v>
          </cell>
          <cell r="DF310">
            <v>9.0622449845182459E-2</v>
          </cell>
        </row>
        <row r="311">
          <cell r="B311" t="str">
            <v>SS446</v>
          </cell>
          <cell r="CX311">
            <v>4.0694369643399474E-3</v>
          </cell>
          <cell r="CY311">
            <v>3.013633153941931E-2</v>
          </cell>
          <cell r="CZ311">
            <v>4.4037162537019871E-2</v>
          </cell>
          <cell r="DA311">
            <v>6.2867423409852005E-2</v>
          </cell>
          <cell r="DB311">
            <v>7.6428039018546265E-2</v>
          </cell>
          <cell r="DC311">
            <v>8.4502931198828596E-2</v>
          </cell>
          <cell r="DD311">
            <v>9.2451815615492261E-2</v>
          </cell>
          <cell r="DE311">
            <v>0.1004587683268823</v>
          </cell>
          <cell r="DF311">
            <v>0.1078847493199942</v>
          </cell>
        </row>
        <row r="312">
          <cell r="B312" t="str">
            <v>SS449</v>
          </cell>
          <cell r="CX312">
            <v>1.9280157389660096E-4</v>
          </cell>
          <cell r="CY312">
            <v>1.7831620362098997E-4</v>
          </cell>
          <cell r="CZ312">
            <v>0</v>
          </cell>
          <cell r="DA312">
            <v>0</v>
          </cell>
          <cell r="DB312">
            <v>0</v>
          </cell>
          <cell r="DC312">
            <v>0</v>
          </cell>
          <cell r="DD312">
            <v>0</v>
          </cell>
          <cell r="DE312">
            <v>0</v>
          </cell>
          <cell r="DF312">
            <v>0</v>
          </cell>
        </row>
        <row r="313">
          <cell r="B313" t="str">
            <v>SS459</v>
          </cell>
          <cell r="CX313">
            <v>0.27534966879936845</v>
          </cell>
          <cell r="CY313">
            <v>0.14831086785043912</v>
          </cell>
          <cell r="CZ313">
            <v>0.10264381415113898</v>
          </cell>
          <cell r="DA313">
            <v>4.3900153979785979E-2</v>
          </cell>
          <cell r="DB313">
            <v>2.2640026339024587E-2</v>
          </cell>
          <cell r="DC313">
            <v>1.9878700426305108E-2</v>
          </cell>
          <cell r="DD313">
            <v>1.6760130332738106E-2</v>
          </cell>
          <cell r="DE313">
            <v>0</v>
          </cell>
          <cell r="DF313">
            <v>0</v>
          </cell>
        </row>
        <row r="314">
          <cell r="B314" t="str">
            <v>SS460</v>
          </cell>
          <cell r="CX314">
            <v>0.26782481562824395</v>
          </cell>
          <cell r="CY314">
            <v>0.23037496731419566</v>
          </cell>
          <cell r="CZ314">
            <v>0.13167324766655283</v>
          </cell>
          <cell r="DA314">
            <v>6.1743441521829347E-2</v>
          </cell>
          <cell r="DB314">
            <v>2.9035569056229445E-2</v>
          </cell>
          <cell r="DC314">
            <v>2.5467071871895054E-2</v>
          </cell>
          <cell r="DD314">
            <v>2.1427834154478961E-2</v>
          </cell>
          <cell r="DE314">
            <v>0</v>
          </cell>
          <cell r="DF314">
            <v>0</v>
          </cell>
        </row>
        <row r="315">
          <cell r="B315" t="str">
            <v>SS461</v>
          </cell>
          <cell r="CX315">
            <v>0.73341465351805579</v>
          </cell>
          <cell r="CY315">
            <v>0.87182132955552372</v>
          </cell>
          <cell r="CZ315">
            <v>0.95556996241143022</v>
          </cell>
          <cell r="DA315">
            <v>0.97993587833186002</v>
          </cell>
          <cell r="DB315">
            <v>0.8889216520659855</v>
          </cell>
          <cell r="DC315">
            <v>0.77979061722493515</v>
          </cell>
          <cell r="DD315">
            <v>0.65805606582493437</v>
          </cell>
          <cell r="DE315">
            <v>0.61133750502331174</v>
          </cell>
          <cell r="DF315">
            <v>0.53850962825547044</v>
          </cell>
        </row>
        <row r="316">
          <cell r="B316" t="str">
            <v>SS462</v>
          </cell>
          <cell r="CX316">
            <v>1.0606098543539844</v>
          </cell>
          <cell r="CY316">
            <v>0.97647787086958715</v>
          </cell>
          <cell r="CZ316">
            <v>0.72799490368864916</v>
          </cell>
          <cell r="DA316">
            <v>0.8744146724138091</v>
          </cell>
          <cell r="DB316">
            <v>0.78808533739249509</v>
          </cell>
          <cell r="DC316">
            <v>0.68994269039380984</v>
          </cell>
          <cell r="DD316">
            <v>0.58243213428108653</v>
          </cell>
          <cell r="DE316">
            <v>0.54137987042031366</v>
          </cell>
          <cell r="DF316">
            <v>0.47667272910293268</v>
          </cell>
        </row>
        <row r="317">
          <cell r="B317" t="str">
            <v>SS463</v>
          </cell>
          <cell r="CX317">
            <v>0</v>
          </cell>
          <cell r="CY317">
            <v>0</v>
          </cell>
          <cell r="CZ317">
            <v>0</v>
          </cell>
          <cell r="DA317">
            <v>0</v>
          </cell>
          <cell r="DB317">
            <v>0</v>
          </cell>
          <cell r="DC317">
            <v>0</v>
          </cell>
          <cell r="DD317">
            <v>0</v>
          </cell>
          <cell r="DE317">
            <v>0</v>
          </cell>
          <cell r="DF317">
            <v>0</v>
          </cell>
        </row>
        <row r="318">
          <cell r="B318" t="str">
            <v>SS465</v>
          </cell>
          <cell r="CX318">
            <v>7.5701753717681342E-2</v>
          </cell>
          <cell r="CY318">
            <v>4.1996367651055404E-2</v>
          </cell>
          <cell r="CZ318">
            <v>3.2498945132321676E-2</v>
          </cell>
          <cell r="DA318">
            <v>1.4304579941719742E-2</v>
          </cell>
          <cell r="DB318">
            <v>4.5607050783986088E-3</v>
          </cell>
          <cell r="DC318">
            <v>4.0005038535360022E-3</v>
          </cell>
          <cell r="DD318">
            <v>3.3879717248275088E-3</v>
          </cell>
          <cell r="DE318">
            <v>0</v>
          </cell>
          <cell r="DF318">
            <v>0</v>
          </cell>
        </row>
        <row r="319">
          <cell r="B319" t="str">
            <v>SS466</v>
          </cell>
          <cell r="CX319">
            <v>4.3943797112375123E-2</v>
          </cell>
          <cell r="CY319">
            <v>3.3487691228818645E-2</v>
          </cell>
          <cell r="CZ319">
            <v>2.5934382768767725E-2</v>
          </cell>
          <cell r="DA319">
            <v>1.1483021088935563E-2</v>
          </cell>
          <cell r="DB319">
            <v>4.0821041469229274E-3</v>
          </cell>
          <cell r="DC319">
            <v>3.557401830210877E-3</v>
          </cell>
          <cell r="DD319">
            <v>3.0213375497441883E-3</v>
          </cell>
          <cell r="DE319">
            <v>0</v>
          </cell>
          <cell r="DF319">
            <v>0</v>
          </cell>
        </row>
        <row r="320">
          <cell r="B320" t="str">
            <v>SS467</v>
          </cell>
          <cell r="CX320">
            <v>0.31635825586292432</v>
          </cell>
          <cell r="CY320">
            <v>0.20995661347020728</v>
          </cell>
          <cell r="CZ320">
            <v>0.26021882990371342</v>
          </cell>
          <cell r="DA320">
            <v>0.20830801997969517</v>
          </cell>
          <cell r="DB320">
            <v>0.17586791129814963</v>
          </cell>
          <cell r="DC320">
            <v>0.15360205419089976</v>
          </cell>
          <cell r="DD320">
            <v>0.12987866601955833</v>
          </cell>
          <cell r="DE320">
            <v>0.10341199576236319</v>
          </cell>
          <cell r="DF320">
            <v>8.0937747584842318E-2</v>
          </cell>
        </row>
        <row r="321">
          <cell r="B321" t="str">
            <v>SS468</v>
          </cell>
          <cell r="CX321">
            <v>0.18191425692091695</v>
          </cell>
          <cell r="CY321">
            <v>0.30324096256672023</v>
          </cell>
          <cell r="CZ321">
            <v>0.3289121281911716</v>
          </cell>
          <cell r="DA321">
            <v>0.26701253295827382</v>
          </cell>
          <cell r="DB321">
            <v>0.21788248308848351</v>
          </cell>
          <cell r="DC321">
            <v>0.18945437987543245</v>
          </cell>
          <cell r="DD321">
            <v>0.16030904564080239</v>
          </cell>
          <cell r="DE321">
            <v>0.11884120513579211</v>
          </cell>
          <cell r="DF321">
            <v>8.6966706509175831E-2</v>
          </cell>
        </row>
        <row r="322">
          <cell r="B322" t="str">
            <v>SS469</v>
          </cell>
          <cell r="CX322">
            <v>6.5537299751366143E-2</v>
          </cell>
          <cell r="CY322">
            <v>6.3348655336650392E-2</v>
          </cell>
          <cell r="CZ322">
            <v>6.2861503505897351E-2</v>
          </cell>
          <cell r="DA322">
            <v>7.4529576799291342E-2</v>
          </cell>
          <cell r="DB322">
            <v>7.5687296605093435E-2</v>
          </cell>
          <cell r="DC322">
            <v>7.8102556833528528E-2</v>
          </cell>
          <cell r="DD322">
            <v>8.0658300020497148E-2</v>
          </cell>
          <cell r="DE322">
            <v>8.0609629428799887E-2</v>
          </cell>
          <cell r="DF322">
            <v>8.0923839896208744E-2</v>
          </cell>
        </row>
        <row r="323">
          <cell r="B323" t="str">
            <v>SS470</v>
          </cell>
          <cell r="CX323">
            <v>5.8109807609431435E-2</v>
          </cell>
          <cell r="CY323">
            <v>8.6576412214160098E-2</v>
          </cell>
          <cell r="CZ323">
            <v>9.8856038909499414E-2</v>
          </cell>
          <cell r="DA323">
            <v>9.8930096738215012E-2</v>
          </cell>
          <cell r="DB323">
            <v>9.9502598045539556E-2</v>
          </cell>
          <cell r="DC323">
            <v>0.10162605480603075</v>
          </cell>
          <cell r="DD323">
            <v>0.10384731065287393</v>
          </cell>
          <cell r="DE323">
            <v>0.10284944810837895</v>
          </cell>
          <cell r="DF323">
            <v>0.10231554573253229</v>
          </cell>
        </row>
        <row r="324">
          <cell r="B324" t="str">
            <v>SS139</v>
          </cell>
          <cell r="CX324">
            <v>5.5423420989401126</v>
          </cell>
          <cell r="CY324">
            <v>8.441531367325771</v>
          </cell>
          <cell r="CZ324">
            <v>6.3609365541679743</v>
          </cell>
          <cell r="DA324">
            <v>6.8773439540040808</v>
          </cell>
          <cell r="DB324">
            <v>6.2996481790739711</v>
          </cell>
          <cell r="DC324">
            <v>5.7198925003377754</v>
          </cell>
          <cell r="DD324">
            <v>5.1825260711591392</v>
          </cell>
          <cell r="DE324">
            <v>4.6111213650581497</v>
          </cell>
          <cell r="DF324">
            <v>4.0915475361876403</v>
          </cell>
        </row>
        <row r="325">
          <cell r="B325" t="str">
            <v>SS140</v>
          </cell>
          <cell r="CX325">
            <v>5.7407034523157519</v>
          </cell>
          <cell r="CY325">
            <v>7.5361329090175744</v>
          </cell>
          <cell r="CZ325">
            <v>8.8603672103332975</v>
          </cell>
          <cell r="DA325">
            <v>9.5119048138614009</v>
          </cell>
          <cell r="DB325">
            <v>9.537847755381005</v>
          </cell>
          <cell r="DC325">
            <v>9.2624146356325578</v>
          </cell>
          <cell r="DD325">
            <v>8.9565980612533895</v>
          </cell>
          <cell r="DE325">
            <v>8.9443488098697443</v>
          </cell>
          <cell r="DF325">
            <v>8.7310757184982641</v>
          </cell>
        </row>
        <row r="326">
          <cell r="B326" t="str">
            <v>SS147</v>
          </cell>
          <cell r="CX326">
            <v>0.29214649163568379</v>
          </cell>
          <cell r="CY326">
            <v>1.6696727580665107</v>
          </cell>
          <cell r="CZ326">
            <v>2.0306407278489713</v>
          </cell>
          <cell r="DA326">
            <v>1.662381996464398</v>
          </cell>
          <cell r="DB326">
            <v>1.6389867099897619</v>
          </cell>
          <cell r="DC326">
            <v>1.5665617060281862</v>
          </cell>
          <cell r="DD326">
            <v>1.494890434392087</v>
          </cell>
          <cell r="DE326">
            <v>1.3760161392699124</v>
          </cell>
          <cell r="DF326">
            <v>1.2779534710388916</v>
          </cell>
        </row>
        <row r="327">
          <cell r="B327" t="str">
            <v>SS148</v>
          </cell>
          <cell r="CX327">
            <v>0.55034273479161999</v>
          </cell>
          <cell r="CY327">
            <v>2.8209850397515321</v>
          </cell>
          <cell r="CZ327">
            <v>4.6461078018564521</v>
          </cell>
          <cell r="DA327">
            <v>4.3757614074076798</v>
          </cell>
          <cell r="DB327">
            <v>4.8651508888408284</v>
          </cell>
          <cell r="DC327">
            <v>4.907592773979319</v>
          </cell>
          <cell r="DD327">
            <v>4.813606733107413</v>
          </cell>
          <cell r="DE327">
            <v>5.1291708825988174</v>
          </cell>
          <cell r="DF327">
            <v>5.1580860350432109</v>
          </cell>
        </row>
        <row r="328">
          <cell r="B328" t="str">
            <v>SS171</v>
          </cell>
          <cell r="CX328">
            <v>0.91407745777958482</v>
          </cell>
          <cell r="CY328">
            <v>0.47415520531392386</v>
          </cell>
          <cell r="CZ328">
            <v>0</v>
          </cell>
          <cell r="DA328">
            <v>0</v>
          </cell>
          <cell r="DB328">
            <v>0</v>
          </cell>
          <cell r="DC328">
            <v>0</v>
          </cell>
          <cell r="DD328">
            <v>0</v>
          </cell>
          <cell r="DE328">
            <v>0</v>
          </cell>
          <cell r="DF328">
            <v>0</v>
          </cell>
        </row>
        <row r="329">
          <cell r="B329" t="str">
            <v>SS172</v>
          </cell>
          <cell r="CX329">
            <v>1.0267727755042035</v>
          </cell>
          <cell r="CY329">
            <v>1.2185378126239295</v>
          </cell>
          <cell r="CZ329">
            <v>1.1726607272427163</v>
          </cell>
          <cell r="DA329">
            <v>0.83563006411426866</v>
          </cell>
          <cell r="DB329">
            <v>0.38108286374841854</v>
          </cell>
          <cell r="DC329">
            <v>0</v>
          </cell>
          <cell r="DD329">
            <v>0</v>
          </cell>
          <cell r="DE329">
            <v>0</v>
          </cell>
          <cell r="DF329">
            <v>0</v>
          </cell>
        </row>
        <row r="330">
          <cell r="B330" t="str">
            <v>SS239</v>
          </cell>
          <cell r="CX330">
            <v>10.457237349800481</v>
          </cell>
          <cell r="CY330">
            <v>8.3417151065876833</v>
          </cell>
          <cell r="CZ330">
            <v>9.2249065086516708</v>
          </cell>
          <cell r="DA330">
            <v>8.5172586891963959</v>
          </cell>
          <cell r="DB330">
            <v>8.328682367837283</v>
          </cell>
          <cell r="DC330">
            <v>8.1053015183886661</v>
          </cell>
          <cell r="DD330">
            <v>7.8525759416310139</v>
          </cell>
          <cell r="DE330">
            <v>7.6243439673590307</v>
          </cell>
          <cell r="DF330">
            <v>7.3442359807319093</v>
          </cell>
        </row>
        <row r="331">
          <cell r="B331" t="str">
            <v>SS240</v>
          </cell>
          <cell r="CX331">
            <v>29.295335279278238</v>
          </cell>
          <cell r="CY331">
            <v>18.706698823504276</v>
          </cell>
          <cell r="CZ331">
            <v>27.738764091298016</v>
          </cell>
          <cell r="DA331">
            <v>25.412022136536521</v>
          </cell>
          <cell r="DB331">
            <v>25.327379043447003</v>
          </cell>
          <cell r="DC331">
            <v>24.568231944040722</v>
          </cell>
          <cell r="DD331">
            <v>23.727874076695084</v>
          </cell>
          <cell r="DE331">
            <v>23.702882650034695</v>
          </cell>
          <cell r="DF331">
            <v>23.163190503530156</v>
          </cell>
        </row>
        <row r="332">
          <cell r="B332" t="str">
            <v>SS247</v>
          </cell>
          <cell r="CX332">
            <v>0.35728797979489885</v>
          </cell>
          <cell r="CY332">
            <v>1.0583745904304958</v>
          </cell>
          <cell r="CZ332">
            <v>1.2563656298284425</v>
          </cell>
          <cell r="DA332">
            <v>1.2518244953277846</v>
          </cell>
          <cell r="DB332">
            <v>1.3903688293378202</v>
          </cell>
          <cell r="DC332">
            <v>1.3867939054258791</v>
          </cell>
          <cell r="DD332">
            <v>1.4212590009736037</v>
          </cell>
          <cell r="DE332">
            <v>1.3994531274401623</v>
          </cell>
          <cell r="DF332">
            <v>1.4309237645271287</v>
          </cell>
        </row>
        <row r="333">
          <cell r="B333" t="str">
            <v>SS248</v>
          </cell>
          <cell r="CX333">
            <v>0.80540590161212444</v>
          </cell>
          <cell r="CY333">
            <v>3.2597946320356233</v>
          </cell>
          <cell r="CZ333">
            <v>3.951074506333601</v>
          </cell>
          <cell r="DA333">
            <v>4.3345849291432215</v>
          </cell>
          <cell r="DB333">
            <v>4.8393892229167594</v>
          </cell>
          <cell r="DC333">
            <v>4.8564934351281295</v>
          </cell>
          <cell r="DD333">
            <v>4.9075271097352777</v>
          </cell>
          <cell r="DE333">
            <v>5.1689239210585516</v>
          </cell>
          <cell r="DF333">
            <v>5.2579656970828736</v>
          </cell>
        </row>
        <row r="334">
          <cell r="B334" t="str">
            <v>SS271</v>
          </cell>
          <cell r="CX334">
            <v>0.78719039576858396</v>
          </cell>
          <cell r="CY334">
            <v>0.36689279623380405</v>
          </cell>
          <cell r="CZ334">
            <v>0</v>
          </cell>
          <cell r="DA334">
            <v>0</v>
          </cell>
          <cell r="DB334">
            <v>0</v>
          </cell>
          <cell r="DC334">
            <v>0</v>
          </cell>
          <cell r="DD334">
            <v>0</v>
          </cell>
          <cell r="DE334">
            <v>0</v>
          </cell>
          <cell r="DF334">
            <v>0</v>
          </cell>
        </row>
        <row r="335">
          <cell r="B335" t="str">
            <v>SS272</v>
          </cell>
          <cell r="CX335">
            <v>1.7088188736856287</v>
          </cell>
          <cell r="CY335">
            <v>0.98303973319484039</v>
          </cell>
          <cell r="CZ335">
            <v>1.2533178381790178</v>
          </cell>
          <cell r="DA335">
            <v>0.89130013138262587</v>
          </cell>
          <cell r="DB335">
            <v>0.41497021887079794</v>
          </cell>
          <cell r="DC335">
            <v>0</v>
          </cell>
          <cell r="DD335">
            <v>0</v>
          </cell>
          <cell r="DE335">
            <v>0</v>
          </cell>
          <cell r="DF335">
            <v>0</v>
          </cell>
        </row>
        <row r="336">
          <cell r="B336" t="str">
            <v>SS339</v>
          </cell>
          <cell r="CX336">
            <v>0.33800736740556336</v>
          </cell>
          <cell r="CY336">
            <v>0.59115506048894373</v>
          </cell>
          <cell r="CZ336">
            <v>0.76144437112292751</v>
          </cell>
          <cell r="DA336">
            <v>0.69215847212809112</v>
          </cell>
          <cell r="DB336">
            <v>0.67741132959486661</v>
          </cell>
          <cell r="DC336">
            <v>0.65977559848468026</v>
          </cell>
          <cell r="DD336">
            <v>0.63761966984297558</v>
          </cell>
          <cell r="DE336">
            <v>0.61918152633098766</v>
          </cell>
          <cell r="DF336">
            <v>0.59596756379499716</v>
          </cell>
        </row>
        <row r="337">
          <cell r="B337" t="str">
            <v>SS340</v>
          </cell>
          <cell r="CX337">
            <v>1.6648171162277317</v>
          </cell>
          <cell r="CY337">
            <v>3.6773578442001651</v>
          </cell>
          <cell r="CZ337">
            <v>3.7962752081030366</v>
          </cell>
          <cell r="DA337">
            <v>3.7508499627279765</v>
          </cell>
          <cell r="DB337">
            <v>3.7662718279333274</v>
          </cell>
          <cell r="DC337">
            <v>3.6402257860459448</v>
          </cell>
          <cell r="DD337">
            <v>3.515429652413987</v>
          </cell>
          <cell r="DE337">
            <v>3.5064304639703225</v>
          </cell>
          <cell r="DF337">
            <v>3.4511336365843164</v>
          </cell>
        </row>
        <row r="338">
          <cell r="B338" t="str">
            <v>SS347</v>
          </cell>
          <cell r="CX338">
            <v>1.0346872056777529E-2</v>
          </cell>
          <cell r="CY338">
            <v>0.10338488555568839</v>
          </cell>
          <cell r="CZ338">
            <v>0.17726678272474486</v>
          </cell>
          <cell r="DA338">
            <v>0.15943353307377883</v>
          </cell>
          <cell r="DB338">
            <v>0.1804218835928672</v>
          </cell>
          <cell r="DC338">
            <v>0.17977614973132311</v>
          </cell>
          <cell r="DD338">
            <v>0.1832367725728111</v>
          </cell>
          <cell r="DE338">
            <v>0.18102883894630956</v>
          </cell>
          <cell r="DF338">
            <v>0.17824495580404537</v>
          </cell>
        </row>
        <row r="339">
          <cell r="B339" t="str">
            <v>SS348</v>
          </cell>
          <cell r="CX339">
            <v>3.9513495756684898E-2</v>
          </cell>
          <cell r="CY339">
            <v>0.26433036897866935</v>
          </cell>
          <cell r="CZ339">
            <v>0.29628033751126831</v>
          </cell>
          <cell r="DA339">
            <v>0.38695489746325545</v>
          </cell>
          <cell r="DB339">
            <v>0.43701824537588874</v>
          </cell>
          <cell r="DC339">
            <v>0.42204254568930011</v>
          </cell>
          <cell r="DD339">
            <v>0.42684264014074158</v>
          </cell>
          <cell r="DE339">
            <v>0.44174058600543564</v>
          </cell>
          <cell r="DF339">
            <v>0.46104993742122813</v>
          </cell>
        </row>
        <row r="340">
          <cell r="B340" t="str">
            <v>SS371</v>
          </cell>
          <cell r="CX340">
            <v>2.822123130822447E-2</v>
          </cell>
          <cell r="CY340">
            <v>9.2541557595539836E-2</v>
          </cell>
          <cell r="CZ340">
            <v>0</v>
          </cell>
          <cell r="DA340">
            <v>0</v>
          </cell>
          <cell r="DB340">
            <v>0</v>
          </cell>
          <cell r="DC340">
            <v>0</v>
          </cell>
          <cell r="DD340">
            <v>0</v>
          </cell>
          <cell r="DE340">
            <v>0</v>
          </cell>
          <cell r="DF340">
            <v>0</v>
          </cell>
        </row>
        <row r="341">
          <cell r="B341" t="str">
            <v>SS372</v>
          </cell>
          <cell r="CX341">
            <v>7.2234185979595467E-2</v>
          </cell>
          <cell r="CY341">
            <v>0.16315217277845456</v>
          </cell>
          <cell r="CZ341">
            <v>0.17193661468195351</v>
          </cell>
          <cell r="DA341">
            <v>0.13817919611099072</v>
          </cell>
          <cell r="DB341">
            <v>6.2857293949718951E-2</v>
          </cell>
          <cell r="DC341">
            <v>0</v>
          </cell>
          <cell r="DD341">
            <v>0</v>
          </cell>
          <cell r="DE341">
            <v>0</v>
          </cell>
          <cell r="DF341">
            <v>0</v>
          </cell>
        </row>
        <row r="342">
          <cell r="B342" t="str">
            <v>SS439</v>
          </cell>
          <cell r="CX342">
            <v>0.16165479677457772</v>
          </cell>
          <cell r="CY342">
            <v>0.22561898056778698</v>
          </cell>
          <cell r="CZ342">
            <v>0.30118261256626505</v>
          </cell>
          <cell r="DA342">
            <v>0.25074923233385821</v>
          </cell>
          <cell r="DB342">
            <v>0.2454751818113694</v>
          </cell>
          <cell r="DC342">
            <v>0.23879689660287076</v>
          </cell>
          <cell r="DD342">
            <v>0.23198623343820213</v>
          </cell>
          <cell r="DE342">
            <v>0.22478388933103421</v>
          </cell>
          <cell r="DF342">
            <v>0.21705755108147159</v>
          </cell>
        </row>
        <row r="343">
          <cell r="B343" t="str">
            <v>SS440</v>
          </cell>
          <cell r="CX343">
            <v>0.93213968343876796</v>
          </cell>
          <cell r="CY343">
            <v>1.2957418623085832</v>
          </cell>
          <cell r="CZ343">
            <v>1.6026939613331219</v>
          </cell>
          <cell r="DA343">
            <v>1.5082633941098287</v>
          </cell>
          <cell r="DB343">
            <v>1.5096503189503423</v>
          </cell>
          <cell r="DC343">
            <v>1.4619929263629716</v>
          </cell>
          <cell r="DD343">
            <v>1.4146546326146887</v>
          </cell>
          <cell r="DE343">
            <v>1.4123015817445872</v>
          </cell>
          <cell r="DF343">
            <v>1.383414943301394</v>
          </cell>
        </row>
        <row r="344">
          <cell r="B344" t="str">
            <v>SS447</v>
          </cell>
          <cell r="CX344">
            <v>1.0583341655189676E-3</v>
          </cell>
          <cell r="CY344">
            <v>7.1112641063048494E-3</v>
          </cell>
          <cell r="CZ344">
            <v>9.6332066591158661E-3</v>
          </cell>
          <cell r="DA344">
            <v>8.7132370132311388E-3</v>
          </cell>
          <cell r="DB344">
            <v>9.5043307766456628E-3</v>
          </cell>
          <cell r="DC344">
            <v>9.5690205026568477E-3</v>
          </cell>
          <cell r="DD344">
            <v>9.6206716191587615E-3</v>
          </cell>
          <cell r="DE344">
            <v>9.6371010116665032E-3</v>
          </cell>
          <cell r="DF344">
            <v>9.609957092063276E-3</v>
          </cell>
        </row>
        <row r="345">
          <cell r="B345" t="str">
            <v>SS448</v>
          </cell>
          <cell r="CX345">
            <v>7.897184855376712E-3</v>
          </cell>
          <cell r="CY345">
            <v>2.4637853787765299E-2</v>
          </cell>
          <cell r="CZ345">
            <v>4.8652802314740271E-2</v>
          </cell>
          <cell r="DA345">
            <v>4.5943092682886114E-2</v>
          </cell>
          <cell r="DB345">
            <v>5.0979436537283825E-2</v>
          </cell>
          <cell r="DC345">
            <v>5.1135429445928346E-2</v>
          </cell>
          <cell r="DD345">
            <v>5.1212377135317136E-2</v>
          </cell>
          <cell r="DE345">
            <v>5.2853556377003799E-2</v>
          </cell>
          <cell r="DF345">
            <v>5.3452710435087869E-2</v>
          </cell>
        </row>
        <row r="346">
          <cell r="B346" t="str">
            <v>SS471</v>
          </cell>
          <cell r="CX346">
            <v>2.0282756221384771E-2</v>
          </cell>
          <cell r="CY346">
            <v>1.3950860705013264E-2</v>
          </cell>
          <cell r="CZ346">
            <v>0</v>
          </cell>
          <cell r="DA346">
            <v>0</v>
          </cell>
          <cell r="DB346">
            <v>0</v>
          </cell>
          <cell r="DC346">
            <v>0</v>
          </cell>
          <cell r="DD346">
            <v>0</v>
          </cell>
          <cell r="DE346">
            <v>0</v>
          </cell>
          <cell r="DF346">
            <v>0</v>
          </cell>
        </row>
        <row r="347">
          <cell r="B347" t="str">
            <v>SS472</v>
          </cell>
          <cell r="CX347">
            <v>7.7841869403224462E-2</v>
          </cell>
          <cell r="CY347">
            <v>0.10293232288007163</v>
          </cell>
          <cell r="CZ347">
            <v>0.10532953108596757</v>
          </cell>
          <cell r="DA347">
            <v>7.5833841612015632E-2</v>
          </cell>
          <cell r="DB347">
            <v>3.4520927867439453E-2</v>
          </cell>
          <cell r="DC347">
            <v>0</v>
          </cell>
          <cell r="DD347">
            <v>0</v>
          </cell>
          <cell r="DE347">
            <v>0</v>
          </cell>
          <cell r="DF347">
            <v>0</v>
          </cell>
        </row>
        <row r="348">
          <cell r="B348" t="str">
            <v>SS900</v>
          </cell>
          <cell r="CX348">
            <v>0</v>
          </cell>
          <cell r="CY348">
            <v>0</v>
          </cell>
          <cell r="CZ348">
            <v>0</v>
          </cell>
          <cell r="DA348">
            <v>0</v>
          </cell>
          <cell r="DB348">
            <v>0</v>
          </cell>
          <cell r="DC348">
            <v>0</v>
          </cell>
          <cell r="DD348">
            <v>0</v>
          </cell>
          <cell r="DE348">
            <v>0</v>
          </cell>
          <cell r="DF348">
            <v>0</v>
          </cell>
        </row>
        <row r="349">
          <cell r="B349" t="str">
            <v>SS901</v>
          </cell>
          <cell r="CX349">
            <v>0</v>
          </cell>
          <cell r="CY349">
            <v>0</v>
          </cell>
          <cell r="CZ349">
            <v>0</v>
          </cell>
          <cell r="DA349">
            <v>0</v>
          </cell>
          <cell r="DB349">
            <v>0</v>
          </cell>
          <cell r="DC349">
            <v>0</v>
          </cell>
          <cell r="DD349">
            <v>0</v>
          </cell>
          <cell r="DE349">
            <v>0</v>
          </cell>
          <cell r="DF349">
            <v>0</v>
          </cell>
        </row>
        <row r="350">
          <cell r="B350" t="str">
            <v>SS902</v>
          </cell>
          <cell r="CX350">
            <v>0</v>
          </cell>
          <cell r="CY350">
            <v>0</v>
          </cell>
          <cell r="CZ350">
            <v>0</v>
          </cell>
          <cell r="DA350">
            <v>0</v>
          </cell>
          <cell r="DB350">
            <v>0</v>
          </cell>
          <cell r="DC350">
            <v>0</v>
          </cell>
          <cell r="DD350">
            <v>0</v>
          </cell>
          <cell r="DE350">
            <v>0</v>
          </cell>
          <cell r="DF350">
            <v>0</v>
          </cell>
        </row>
        <row r="351">
          <cell r="B351" t="str">
            <v>SS903</v>
          </cell>
          <cell r="CX351">
            <v>0</v>
          </cell>
          <cell r="CY351">
            <v>0</v>
          </cell>
          <cell r="CZ351">
            <v>0</v>
          </cell>
          <cell r="DA351">
            <v>0</v>
          </cell>
          <cell r="DB351">
            <v>0</v>
          </cell>
          <cell r="DC351">
            <v>0</v>
          </cell>
          <cell r="DD351">
            <v>0</v>
          </cell>
          <cell r="DE351">
            <v>0</v>
          </cell>
          <cell r="DF351">
            <v>0</v>
          </cell>
        </row>
        <row r="352">
          <cell r="B352" t="str">
            <v>SS910</v>
          </cell>
          <cell r="CX352">
            <v>0</v>
          </cell>
          <cell r="CY352">
            <v>0</v>
          </cell>
          <cell r="CZ352">
            <v>0</v>
          </cell>
          <cell r="DA352">
            <v>0</v>
          </cell>
          <cell r="DB352">
            <v>0</v>
          </cell>
          <cell r="DC352">
            <v>0</v>
          </cell>
          <cell r="DD352">
            <v>0</v>
          </cell>
          <cell r="DE352">
            <v>0</v>
          </cell>
          <cell r="DF352">
            <v>0</v>
          </cell>
        </row>
        <row r="353">
          <cell r="B353" t="str">
            <v>SS911</v>
          </cell>
          <cell r="CX353">
            <v>0</v>
          </cell>
          <cell r="CY353">
            <v>0</v>
          </cell>
          <cell r="CZ353">
            <v>0</v>
          </cell>
          <cell r="DA353">
            <v>0</v>
          </cell>
          <cell r="DB353">
            <v>0</v>
          </cell>
          <cell r="DC353">
            <v>0</v>
          </cell>
          <cell r="DD353">
            <v>0</v>
          </cell>
          <cell r="DE353">
            <v>0</v>
          </cell>
          <cell r="DF353">
            <v>0</v>
          </cell>
        </row>
        <row r="354">
          <cell r="B354" t="str">
            <v>SS065</v>
          </cell>
          <cell r="CX354">
            <v>4.7066092664238127E-2</v>
          </cell>
          <cell r="CY354">
            <v>0.17285874844238627</v>
          </cell>
          <cell r="CZ354">
            <v>0.21800878658008985</v>
          </cell>
          <cell r="DA354">
            <v>0.2626816771823427</v>
          </cell>
          <cell r="DB354">
            <v>0.28191204929228819</v>
          </cell>
          <cell r="DC354">
            <v>0.2826002813966621</v>
          </cell>
          <cell r="DD354">
            <v>0.29416611053253727</v>
          </cell>
          <cell r="DE354">
            <v>0.29554543308119652</v>
          </cell>
          <cell r="DF354">
            <v>0.29087385261756432</v>
          </cell>
        </row>
        <row r="355">
          <cell r="B355" t="str">
            <v>SS066</v>
          </cell>
          <cell r="CX355">
            <v>3.9270947120995964E-2</v>
          </cell>
          <cell r="CY355">
            <v>0.1220566270356151</v>
          </cell>
          <cell r="CZ355">
            <v>0.20098775969269872</v>
          </cell>
          <cell r="DA355">
            <v>0.17027997986053367</v>
          </cell>
          <cell r="DB355">
            <v>0.17943433653249835</v>
          </cell>
          <cell r="DC355">
            <v>0.17069037746283489</v>
          </cell>
          <cell r="DD355">
            <v>0.16501755335545021</v>
          </cell>
          <cell r="DE355">
            <v>0.15717779967167522</v>
          </cell>
          <cell r="DF355">
            <v>0.14902300735126844</v>
          </cell>
        </row>
        <row r="356">
          <cell r="B356" t="str">
            <v>SS067</v>
          </cell>
          <cell r="CX356">
            <v>1.4216731581213329</v>
          </cell>
          <cell r="CY356">
            <v>5.0123143999788518</v>
          </cell>
          <cell r="CZ356">
            <v>6.0764946559103716</v>
          </cell>
          <cell r="DA356">
            <v>6.5207899566930401</v>
          </cell>
          <cell r="DB356">
            <v>7.0106493317167304</v>
          </cell>
          <cell r="DC356">
            <v>7.299871105180026</v>
          </cell>
          <cell r="DD356">
            <v>7.4424464561500914</v>
          </cell>
          <cell r="DE356">
            <v>7.2135349350746214</v>
          </cell>
          <cell r="DF356">
            <v>7.221909632727078</v>
          </cell>
        </row>
        <row r="357">
          <cell r="B357" t="str">
            <v>SS068</v>
          </cell>
          <cell r="CX357">
            <v>0.46739181414151842</v>
          </cell>
          <cell r="CY357">
            <v>1.1159055430428477</v>
          </cell>
          <cell r="CZ357">
            <v>1.6019403542664348</v>
          </cell>
          <cell r="DA357">
            <v>1.409819849934649</v>
          </cell>
          <cell r="DB357">
            <v>1.4129820538347553</v>
          </cell>
          <cell r="DC357">
            <v>1.3200152916284864</v>
          </cell>
          <cell r="DD357">
            <v>1.1951732389889302</v>
          </cell>
          <cell r="DE357">
            <v>1.0952425598855768</v>
          </cell>
          <cell r="DF357">
            <v>0.99144575946837166</v>
          </cell>
        </row>
        <row r="358">
          <cell r="B358" t="str">
            <v>SS071</v>
          </cell>
          <cell r="CX358">
            <v>2.301451709981014E-3</v>
          </cell>
          <cell r="CY358">
            <v>1.8183482622690247E-3</v>
          </cell>
          <cell r="CZ358">
            <v>2.5746547115033571E-3</v>
          </cell>
          <cell r="DA358">
            <v>2.6556070694577103E-3</v>
          </cell>
          <cell r="DB358">
            <v>1.2010193641317455E-4</v>
          </cell>
          <cell r="DC358">
            <v>-2.2205335528131948E-3</v>
          </cell>
          <cell r="DD358">
            <v>-6.1862536789265487E-3</v>
          </cell>
          <cell r="DE358">
            <v>0</v>
          </cell>
          <cell r="DF358">
            <v>0</v>
          </cell>
        </row>
        <row r="359">
          <cell r="B359" t="str">
            <v>SS073</v>
          </cell>
          <cell r="CX359">
            <v>0</v>
          </cell>
          <cell r="CY359">
            <v>0</v>
          </cell>
          <cell r="CZ359">
            <v>0</v>
          </cell>
          <cell r="DA359">
            <v>0</v>
          </cell>
          <cell r="DB359">
            <v>0</v>
          </cell>
          <cell r="DC359">
            <v>0</v>
          </cell>
          <cell r="DD359">
            <v>0</v>
          </cell>
          <cell r="DE359">
            <v>0</v>
          </cell>
          <cell r="DF359">
            <v>0</v>
          </cell>
        </row>
        <row r="360">
          <cell r="B360" t="str">
            <v>SS075</v>
          </cell>
          <cell r="CX360">
            <v>1.8052650678578887E-2</v>
          </cell>
          <cell r="CY360">
            <v>5.2258752214283097E-2</v>
          </cell>
          <cell r="CZ360">
            <v>7.3501552114531951E-2</v>
          </cell>
          <cell r="DA360">
            <v>8.2882741131551196E-2</v>
          </cell>
          <cell r="DB360">
            <v>9.2644524823691177E-2</v>
          </cell>
          <cell r="DC360">
            <v>9.128415496380396E-2</v>
          </cell>
          <cell r="DD360">
            <v>9.4939152831712836E-2</v>
          </cell>
          <cell r="DE360">
            <v>9.5024326524707631E-2</v>
          </cell>
          <cell r="DF360">
            <v>9.5802881114571442E-2</v>
          </cell>
        </row>
        <row r="361">
          <cell r="B361" t="str">
            <v>SS076</v>
          </cell>
          <cell r="CX361">
            <v>5.2527355584506752E-3</v>
          </cell>
          <cell r="CY361">
            <v>2.265742001602641E-2</v>
          </cell>
          <cell r="CZ361">
            <v>2.7103585515622586E-2</v>
          </cell>
          <cell r="DA361">
            <v>2.7076431559785993E-2</v>
          </cell>
          <cell r="DB361">
            <v>2.8813591644278269E-2</v>
          </cell>
          <cell r="DC361">
            <v>2.9586601131752162E-2</v>
          </cell>
          <cell r="DD361">
            <v>2.9339300015478957E-2</v>
          </cell>
          <cell r="DE361">
            <v>3.0228610143343188E-2</v>
          </cell>
          <cell r="DF361">
            <v>3.0324336207564744E-2</v>
          </cell>
        </row>
        <row r="362">
          <cell r="B362" t="str">
            <v>SS077</v>
          </cell>
          <cell r="CX362">
            <v>0.2813438826024483</v>
          </cell>
          <cell r="CY362">
            <v>0.75722998955905352</v>
          </cell>
          <cell r="CZ362">
            <v>1.1830639233109657</v>
          </cell>
          <cell r="DA362">
            <v>1.1929736269240188</v>
          </cell>
          <cell r="DB362">
            <v>1.2957853111199069</v>
          </cell>
          <cell r="DC362">
            <v>1.3490617181021467</v>
          </cell>
          <cell r="DD362">
            <v>1.3579780256020655</v>
          </cell>
          <cell r="DE362">
            <v>1.3648882833438645</v>
          </cell>
          <cell r="DF362">
            <v>1.3551260945101755</v>
          </cell>
        </row>
        <row r="363">
          <cell r="B363" t="str">
            <v>SS078</v>
          </cell>
          <cell r="CX363">
            <v>6.6570274775005808E-2</v>
          </cell>
          <cell r="CY363">
            <v>0.21368694365640351</v>
          </cell>
          <cell r="CZ363">
            <v>0.28105690880559014</v>
          </cell>
          <cell r="DA363">
            <v>0.23771188369014823</v>
          </cell>
          <cell r="DB363">
            <v>0.24301307463554805</v>
          </cell>
          <cell r="DC363">
            <v>0.22125343824290586</v>
          </cell>
          <cell r="DD363">
            <v>0.20107012993634027</v>
          </cell>
          <cell r="DE363">
            <v>0.18360278714929296</v>
          </cell>
          <cell r="DF363">
            <v>0.16258052928857802</v>
          </cell>
        </row>
        <row r="364">
          <cell r="B364" t="str">
            <v>SS081</v>
          </cell>
          <cell r="CX364">
            <v>5.9477680387974219E-3</v>
          </cell>
          <cell r="CY364">
            <v>5.6306257519410288E-3</v>
          </cell>
          <cell r="CZ364">
            <v>5.871823990083503E-3</v>
          </cell>
          <cell r="DA364">
            <v>7.4800997268457585E-3</v>
          </cell>
          <cell r="DB364">
            <v>8.3572779355903584E-3</v>
          </cell>
          <cell r="DC364">
            <v>9.6637802979111388E-3</v>
          </cell>
          <cell r="DD364">
            <v>1.1708516275973106E-2</v>
          </cell>
          <cell r="DE364">
            <v>1.2106204485289217E-2</v>
          </cell>
          <cell r="DF364">
            <v>1.2924209973613899E-2</v>
          </cell>
        </row>
        <row r="365">
          <cell r="B365" t="str">
            <v>SS082</v>
          </cell>
          <cell r="CX365">
            <v>5.2611306967088262E-3</v>
          </cell>
          <cell r="CY365">
            <v>4.335901817501122E-3</v>
          </cell>
          <cell r="CZ365">
            <v>2.7412987804658656E-3</v>
          </cell>
          <cell r="DA365">
            <v>2.4576381214039596E-3</v>
          </cell>
          <cell r="DB365">
            <v>2.524559872682847E-3</v>
          </cell>
          <cell r="DC365">
            <v>2.5735923861496058E-3</v>
          </cell>
          <cell r="DD365">
            <v>2.6139046983046296E-3</v>
          </cell>
          <cell r="DE365">
            <v>2.6437113552733129E-3</v>
          </cell>
          <cell r="DF365">
            <v>2.6574645702329975E-3</v>
          </cell>
        </row>
        <row r="366">
          <cell r="B366" t="str">
            <v>SS085</v>
          </cell>
          <cell r="CX366">
            <v>7.7187464219624531E-3</v>
          </cell>
          <cell r="CY366">
            <v>5.463075391406215E-2</v>
          </cell>
          <cell r="CZ366">
            <v>8.4312331086861994E-2</v>
          </cell>
          <cell r="DA366">
            <v>7.9442351412260914E-2</v>
          </cell>
          <cell r="DB366">
            <v>8.7392103574082072E-2</v>
          </cell>
          <cell r="DC366">
            <v>8.8752675664690944E-2</v>
          </cell>
          <cell r="DD366">
            <v>8.998894838669802E-2</v>
          </cell>
          <cell r="DE366">
            <v>9.0637292206096731E-2</v>
          </cell>
          <cell r="DF366">
            <v>9.0994285826938998E-2</v>
          </cell>
        </row>
        <row r="367">
          <cell r="B367" t="str">
            <v>SS086</v>
          </cell>
          <cell r="CX367">
            <v>3.5093120829776591E-3</v>
          </cell>
          <cell r="CY367">
            <v>1.6712416983040865E-2</v>
          </cell>
          <cell r="CZ367">
            <v>2.3790495455405992E-2</v>
          </cell>
          <cell r="DA367">
            <v>2.0041019163095794E-2</v>
          </cell>
          <cell r="DB367">
            <v>2.0829306810817586E-2</v>
          </cell>
          <cell r="DC367">
            <v>2.004903508857836E-2</v>
          </cell>
          <cell r="DD367">
            <v>1.9144252932097303E-2</v>
          </cell>
          <cell r="DE367">
            <v>1.8248911153655657E-2</v>
          </cell>
          <cell r="DF367">
            <v>1.7240309200808851E-2</v>
          </cell>
        </row>
        <row r="368">
          <cell r="B368" t="str">
            <v>SS087</v>
          </cell>
          <cell r="CX368">
            <v>7.6866908216283614E-2</v>
          </cell>
          <cell r="CY368">
            <v>0.46400659508131958</v>
          </cell>
          <cell r="CZ368">
            <v>0.55165041041790586</v>
          </cell>
          <cell r="DA368">
            <v>0.53994914340394162</v>
          </cell>
          <cell r="DB368">
            <v>0.59081836377038921</v>
          </cell>
          <cell r="DC368">
            <v>0.59994612641249778</v>
          </cell>
          <cell r="DD368">
            <v>0.60813182553591227</v>
          </cell>
          <cell r="DE368">
            <v>0.61234128948322386</v>
          </cell>
          <cell r="DF368">
            <v>0.61460945065561223</v>
          </cell>
        </row>
        <row r="369">
          <cell r="B369" t="str">
            <v>SS088</v>
          </cell>
          <cell r="CX369">
            <v>4.7318498441993095E-2</v>
          </cell>
          <cell r="CY369">
            <v>0.16485334996964121</v>
          </cell>
          <cell r="CZ369">
            <v>0.21447536582059529</v>
          </cell>
          <cell r="DA369">
            <v>0.21006930002822793</v>
          </cell>
          <cell r="DB369">
            <v>0.2140451346751345</v>
          </cell>
          <cell r="DC369">
            <v>0.20004620836638826</v>
          </cell>
          <cell r="DD369">
            <v>0.18436642822403351</v>
          </cell>
          <cell r="DE369">
            <v>0.17049573030468293</v>
          </cell>
          <cell r="DF369">
            <v>0.15484313896771351</v>
          </cell>
        </row>
        <row r="370">
          <cell r="B370" t="str">
            <v>SS600</v>
          </cell>
          <cell r="CX370">
            <v>0</v>
          </cell>
          <cell r="CY370">
            <v>0</v>
          </cell>
          <cell r="CZ370">
            <v>0</v>
          </cell>
          <cell r="DA370">
            <v>0</v>
          </cell>
          <cell r="DB370">
            <v>0</v>
          </cell>
          <cell r="DC370">
            <v>0</v>
          </cell>
          <cell r="DD370">
            <v>0</v>
          </cell>
          <cell r="DE370">
            <v>0</v>
          </cell>
          <cell r="DF370">
            <v>0</v>
          </cell>
        </row>
        <row r="371">
          <cell r="B371" t="str">
            <v>SS602</v>
          </cell>
          <cell r="CX371">
            <v>0</v>
          </cell>
          <cell r="CY371">
            <v>0</v>
          </cell>
          <cell r="CZ371">
            <v>0</v>
          </cell>
          <cell r="DA371">
            <v>0</v>
          </cell>
          <cell r="DB371">
            <v>0</v>
          </cell>
          <cell r="DC371">
            <v>0</v>
          </cell>
          <cell r="DD371">
            <v>0</v>
          </cell>
          <cell r="DE371">
            <v>0</v>
          </cell>
          <cell r="DF371">
            <v>0</v>
          </cell>
        </row>
        <row r="372">
          <cell r="B372" t="str">
            <v>SS608</v>
          </cell>
          <cell r="CX372">
            <v>0</v>
          </cell>
          <cell r="CY372">
            <v>0</v>
          </cell>
          <cell r="CZ372">
            <v>0</v>
          </cell>
          <cell r="DA372">
            <v>0</v>
          </cell>
          <cell r="DB372">
            <v>0</v>
          </cell>
          <cell r="DC372">
            <v>0</v>
          </cell>
          <cell r="DD372">
            <v>0</v>
          </cell>
          <cell r="DE372">
            <v>0</v>
          </cell>
          <cell r="DF372">
            <v>0</v>
          </cell>
        </row>
        <row r="373">
          <cell r="B373" t="str">
            <v>SS610</v>
          </cell>
          <cell r="CX373">
            <v>0</v>
          </cell>
          <cell r="CY373">
            <v>0</v>
          </cell>
          <cell r="CZ373">
            <v>0</v>
          </cell>
          <cell r="DA373">
            <v>0</v>
          </cell>
          <cell r="DB373">
            <v>0</v>
          </cell>
          <cell r="DC373">
            <v>0</v>
          </cell>
          <cell r="DD373">
            <v>0</v>
          </cell>
          <cell r="DE373">
            <v>0</v>
          </cell>
          <cell r="DF373">
            <v>0</v>
          </cell>
        </row>
        <row r="374">
          <cell r="B374" t="str">
            <v>SS611</v>
          </cell>
          <cell r="CX374">
            <v>0</v>
          </cell>
          <cell r="CY374">
            <v>0</v>
          </cell>
          <cell r="CZ374">
            <v>0</v>
          </cell>
          <cell r="DA374">
            <v>0</v>
          </cell>
          <cell r="DB374">
            <v>0</v>
          </cell>
          <cell r="DC374">
            <v>0</v>
          </cell>
          <cell r="DD374">
            <v>0</v>
          </cell>
          <cell r="DE374">
            <v>0</v>
          </cell>
          <cell r="DF374">
            <v>0</v>
          </cell>
        </row>
        <row r="375">
          <cell r="B375" t="str">
            <v>SS612</v>
          </cell>
          <cell r="CX375">
            <v>0</v>
          </cell>
          <cell r="CY375">
            <v>0</v>
          </cell>
          <cell r="CZ375">
            <v>0</v>
          </cell>
          <cell r="DA375">
            <v>0</v>
          </cell>
          <cell r="DB375">
            <v>0</v>
          </cell>
          <cell r="DC375">
            <v>0</v>
          </cell>
          <cell r="DD375">
            <v>0</v>
          </cell>
          <cell r="DE375">
            <v>0</v>
          </cell>
          <cell r="DF375">
            <v>0</v>
          </cell>
        </row>
        <row r="376">
          <cell r="B376" t="str">
            <v>SS614</v>
          </cell>
          <cell r="CX376">
            <v>0</v>
          </cell>
          <cell r="CY376">
            <v>0</v>
          </cell>
          <cell r="CZ376">
            <v>0</v>
          </cell>
          <cell r="DA376">
            <v>0</v>
          </cell>
          <cell r="DB376">
            <v>0</v>
          </cell>
          <cell r="DC376">
            <v>0</v>
          </cell>
          <cell r="DD376">
            <v>0</v>
          </cell>
          <cell r="DE376">
            <v>0</v>
          </cell>
          <cell r="DF376">
            <v>0</v>
          </cell>
        </row>
        <row r="377">
          <cell r="B377" t="str">
            <v>SS618</v>
          </cell>
          <cell r="CX377">
            <v>1.0199566752091813</v>
          </cell>
          <cell r="CY377">
            <v>0.80821529310461404</v>
          </cell>
          <cell r="CZ377">
            <v>0.80958217965476487</v>
          </cell>
          <cell r="DA377">
            <v>0.50787055373371504</v>
          </cell>
          <cell r="DB377">
            <v>0.37466945895525927</v>
          </cell>
          <cell r="DC377">
            <v>0.37472026208054376</v>
          </cell>
          <cell r="DD377">
            <v>0.38043440065445655</v>
          </cell>
          <cell r="DE377">
            <v>0.23458422813499116</v>
          </cell>
          <cell r="DF377">
            <v>0.1635995949084568</v>
          </cell>
        </row>
        <row r="378">
          <cell r="B378" t="str">
            <v>SS619</v>
          </cell>
          <cell r="CX378">
            <v>1.3231897368557071</v>
          </cell>
          <cell r="CY378">
            <v>1.313826507840316</v>
          </cell>
          <cell r="CZ378">
            <v>1.1869718955638402</v>
          </cell>
          <cell r="DA378">
            <v>0.94198331754478359</v>
          </cell>
          <cell r="DB378">
            <v>0.80819882157518519</v>
          </cell>
          <cell r="DC378">
            <v>0.65629523537057466</v>
          </cell>
          <cell r="DD378">
            <v>0.51034427451857534</v>
          </cell>
          <cell r="DE378">
            <v>0.383424130609202</v>
          </cell>
          <cell r="DF378">
            <v>0.25598645034479661</v>
          </cell>
        </row>
        <row r="379">
          <cell r="B379" t="str">
            <v>SS620</v>
          </cell>
          <cell r="CX379">
            <v>4.8115223687597197</v>
          </cell>
          <cell r="CY379">
            <v>1.6384204444276227</v>
          </cell>
          <cell r="CZ379">
            <v>1.2347320961253716</v>
          </cell>
          <cell r="DA379">
            <v>1.0631974833274547</v>
          </cell>
          <cell r="DB379">
            <v>0.77570318769159563</v>
          </cell>
          <cell r="DC379">
            <v>0.77716468043893472</v>
          </cell>
          <cell r="DD379">
            <v>0.79645923120465922</v>
          </cell>
          <cell r="DE379">
            <v>0.49905972835054035</v>
          </cell>
          <cell r="DF379">
            <v>0.36191401004417134</v>
          </cell>
        </row>
        <row r="380">
          <cell r="B380" t="str">
            <v>SS621</v>
          </cell>
          <cell r="CX380">
            <v>16.385720813232297</v>
          </cell>
          <cell r="CY380">
            <v>22.593813539102761</v>
          </cell>
          <cell r="CZ380">
            <v>17.630768892081008</v>
          </cell>
          <cell r="DA380">
            <v>15.602243088455786</v>
          </cell>
          <cell r="DB380">
            <v>13.244250759224743</v>
          </cell>
          <cell r="DC380">
            <v>10.792290776775689</v>
          </cell>
          <cell r="DD380">
            <v>8.4700877796885266</v>
          </cell>
          <cell r="DE380">
            <v>6.4089542489284899</v>
          </cell>
          <cell r="DF380">
            <v>4.3727871296859329</v>
          </cell>
        </row>
        <row r="381">
          <cell r="B381" t="str">
            <v>SS625</v>
          </cell>
          <cell r="CX381">
            <v>4.3617896738875332E-4</v>
          </cell>
          <cell r="CY381">
            <v>3.3648389524374182E-4</v>
          </cell>
          <cell r="CZ381">
            <v>4.1307978985093304E-4</v>
          </cell>
          <cell r="DA381">
            <v>3.4791367036408021E-4</v>
          </cell>
          <cell r="DB381">
            <v>3.3713157184298779E-4</v>
          </cell>
          <cell r="DC381">
            <v>1.6257060926177255E-4</v>
          </cell>
          <cell r="DD381">
            <v>1.5659910637044476E-4</v>
          </cell>
          <cell r="DE381">
            <v>1.0536597546596669E-4</v>
          </cell>
          <cell r="DF381">
            <v>5.7599499743439117E-5</v>
          </cell>
        </row>
        <row r="382">
          <cell r="B382" t="str">
            <v>SS626</v>
          </cell>
          <cell r="CX382">
            <v>1.1926154521860804E-3</v>
          </cell>
          <cell r="CY382">
            <v>7.3159914517589549E-4</v>
          </cell>
          <cell r="CZ382">
            <v>6.7218894104675571E-4</v>
          </cell>
          <cell r="DA382">
            <v>7.5563699426534493E-4</v>
          </cell>
          <cell r="DB382">
            <v>7.3577965996460726E-4</v>
          </cell>
          <cell r="DC382">
            <v>7.1438749614420257E-4</v>
          </cell>
          <cell r="DD382">
            <v>6.9294333318342411E-4</v>
          </cell>
          <cell r="DE382">
            <v>6.6903264412321967E-4</v>
          </cell>
          <cell r="DF382">
            <v>6.4336503806854345E-4</v>
          </cell>
        </row>
        <row r="383">
          <cell r="B383" t="str">
            <v>SS627</v>
          </cell>
          <cell r="CX383">
            <v>7.1086744098761249E-3</v>
          </cell>
          <cell r="CY383">
            <v>5.0664111908019487E-3</v>
          </cell>
          <cell r="CZ383">
            <v>5.2054957460485191E-3</v>
          </cell>
          <cell r="DA383">
            <v>4.9133854441139957E-3</v>
          </cell>
          <cell r="DB383">
            <v>4.3270535318460455E-3</v>
          </cell>
          <cell r="DC383">
            <v>3.7338818350917667E-3</v>
          </cell>
          <cell r="DD383">
            <v>3.1809893123465158E-3</v>
          </cell>
          <cell r="DE383">
            <v>2.6721911507678179E-3</v>
          </cell>
          <cell r="DF383">
            <v>2.1776073078339391E-3</v>
          </cell>
        </row>
        <row r="384">
          <cell r="B384" t="str">
            <v>SS628</v>
          </cell>
          <cell r="CX384">
            <v>1.1309041231343041E-2</v>
          </cell>
          <cell r="CY384">
            <v>9.3292623837842939E-3</v>
          </cell>
          <cell r="CZ384">
            <v>9.2586702209696507E-3</v>
          </cell>
          <cell r="DA384">
            <v>8.0106244412374485E-3</v>
          </cell>
          <cell r="DB384">
            <v>7.8082568854901287E-3</v>
          </cell>
          <cell r="DC384">
            <v>7.5857987456279868E-3</v>
          </cell>
          <cell r="DD384">
            <v>7.3609025943636172E-3</v>
          </cell>
          <cell r="DE384">
            <v>7.1025161675178855E-3</v>
          </cell>
          <cell r="DF384">
            <v>6.8310871192808287E-3</v>
          </cell>
        </row>
        <row r="385">
          <cell r="B385" t="str">
            <v>SS629</v>
          </cell>
          <cell r="CX385">
            <v>5.6140166074183278E-3</v>
          </cell>
          <cell r="CY385">
            <v>7.5716609003950355E-3</v>
          </cell>
          <cell r="CZ385">
            <v>8.9158748755925662E-3</v>
          </cell>
          <cell r="DA385">
            <v>8.2805309737937986E-3</v>
          </cell>
          <cell r="DB385">
            <v>6.7859982102233835E-3</v>
          </cell>
          <cell r="DC385">
            <v>5.5124373635948723E-3</v>
          </cell>
          <cell r="DD385">
            <v>3.8755248402557725E-3</v>
          </cell>
          <cell r="DE385">
            <v>3.393769810105569E-3</v>
          </cell>
          <cell r="DF385">
            <v>2.5040606018605044E-3</v>
          </cell>
        </row>
        <row r="386">
          <cell r="B386" t="str">
            <v>SS630</v>
          </cell>
          <cell r="CX386">
            <v>1.7426990809573217E-2</v>
          </cell>
          <cell r="CY386">
            <v>1.9186004367302511E-2</v>
          </cell>
          <cell r="CZ386">
            <v>1.4976352594298616E-2</v>
          </cell>
          <cell r="DA386">
            <v>1.5474042343527361E-2</v>
          </cell>
          <cell r="DB386">
            <v>1.4238592924821106E-2</v>
          </cell>
          <cell r="DC386">
            <v>1.2858829903340458E-2</v>
          </cell>
          <cell r="DD386">
            <v>1.1438192914605374E-2</v>
          </cell>
          <cell r="DE386">
            <v>1.0601172163171307E-2</v>
          </cell>
          <cell r="DF386">
            <v>9.541931178986697E-3</v>
          </cell>
        </row>
        <row r="387">
          <cell r="B387" t="str">
            <v>SS631</v>
          </cell>
          <cell r="CX387">
            <v>2.429186714039658E-3</v>
          </cell>
          <cell r="CY387">
            <v>2.1068557459343485E-3</v>
          </cell>
          <cell r="CZ387">
            <v>1.9713238969083367E-3</v>
          </cell>
          <cell r="DA387">
            <v>1.490714528948273E-3</v>
          </cell>
          <cell r="DB387">
            <v>1.3180999555222723E-3</v>
          </cell>
          <cell r="DC387">
            <v>1.220494319615243E-3</v>
          </cell>
          <cell r="DD387">
            <v>1.1227452491251301E-3</v>
          </cell>
          <cell r="DE387">
            <v>9.6391072504245316E-4</v>
          </cell>
          <cell r="DF387">
            <v>8.3952352151175436E-4</v>
          </cell>
        </row>
        <row r="388">
          <cell r="B388" t="str">
            <v>SS632</v>
          </cell>
          <cell r="CX388">
            <v>3.1917411251600461E-3</v>
          </cell>
          <cell r="CY388">
            <v>1.8765660482681118E-3</v>
          </cell>
          <cell r="CZ388">
            <v>1.5956323835655656E-3</v>
          </cell>
          <cell r="DA388">
            <v>1.5270418166671645E-3</v>
          </cell>
          <cell r="DB388">
            <v>1.487220890979509E-3</v>
          </cell>
          <cell r="DC388">
            <v>1.4442479746129399E-3</v>
          </cell>
          <cell r="DD388">
            <v>1.4015641051796594E-3</v>
          </cell>
          <cell r="DE388">
            <v>1.3535058742614593E-3</v>
          </cell>
          <cell r="DF388">
            <v>1.3016106679127723E-3</v>
          </cell>
        </row>
        <row r="389">
          <cell r="B389" t="str">
            <v>SS633</v>
          </cell>
          <cell r="CX389">
            <v>9.0700701646179188E-2</v>
          </cell>
          <cell r="CY389">
            <v>9.6307671408391249E-2</v>
          </cell>
          <cell r="CZ389">
            <v>9.2410193304510141E-2</v>
          </cell>
          <cell r="DA389">
            <v>8.6547094706276737E-2</v>
          </cell>
          <cell r="DB389">
            <v>7.9575415130252E-2</v>
          </cell>
          <cell r="DC389">
            <v>7.331329432505404E-2</v>
          </cell>
          <cell r="DD389">
            <v>6.7090738819221812E-2</v>
          </cell>
          <cell r="DE389">
            <v>6.0923490261914411E-2</v>
          </cell>
          <cell r="DF389">
            <v>5.4934365371866432E-2</v>
          </cell>
        </row>
        <row r="390">
          <cell r="B390" t="str">
            <v>SS634</v>
          </cell>
          <cell r="CX390">
            <v>0.1343669201192392</v>
          </cell>
          <cell r="CY390">
            <v>0.12556298111550543</v>
          </cell>
          <cell r="CZ390">
            <v>0.11032721537149054</v>
          </cell>
          <cell r="DA390">
            <v>0.11178540678183195</v>
          </cell>
          <cell r="DB390">
            <v>0.10870953395224633</v>
          </cell>
          <cell r="DC390">
            <v>0.10567706777960023</v>
          </cell>
          <cell r="DD390">
            <v>0.10239072054830685</v>
          </cell>
          <cell r="DE390">
            <v>9.8840848141748316E-2</v>
          </cell>
          <cell r="DF390">
            <v>9.4910604000239873E-2</v>
          </cell>
        </row>
        <row r="391">
          <cell r="B391" t="str">
            <v>SS635</v>
          </cell>
          <cell r="CX391">
            <v>1.0010703244028418</v>
          </cell>
          <cell r="CY391">
            <v>0.73497360423828573</v>
          </cell>
          <cell r="CZ391">
            <v>0.79088123004095678</v>
          </cell>
          <cell r="DA391">
            <v>0.66627733853230797</v>
          </cell>
          <cell r="DB391">
            <v>0.59715683300555022</v>
          </cell>
          <cell r="DC391">
            <v>0.52864451574649762</v>
          </cell>
          <cell r="DD391">
            <v>0.46036082450763932</v>
          </cell>
          <cell r="DE391">
            <v>0.40224778929605087</v>
          </cell>
          <cell r="DF391">
            <v>0.34343458299502572</v>
          </cell>
        </row>
        <row r="392">
          <cell r="B392" t="str">
            <v>SS636</v>
          </cell>
          <cell r="CX392">
            <v>2.5241728989045003</v>
          </cell>
          <cell r="CY392">
            <v>2.8143437984754431</v>
          </cell>
          <cell r="CZ392">
            <v>2.5282722215894418</v>
          </cell>
          <cell r="DA392">
            <v>2.5789747513460601</v>
          </cell>
          <cell r="DB392">
            <v>2.5095823877239578</v>
          </cell>
          <cell r="DC392">
            <v>2.4281528698100172</v>
          </cell>
          <cell r="DD392">
            <v>2.3494487444686118</v>
          </cell>
          <cell r="DE392">
            <v>2.2646658668128565</v>
          </cell>
          <cell r="DF392">
            <v>2.1736873132944123</v>
          </cell>
        </row>
        <row r="393">
          <cell r="B393" t="str">
            <v>SS637</v>
          </cell>
          <cell r="CX393">
            <v>0.80272057181787781</v>
          </cell>
          <cell r="CY393">
            <v>0.79066474834990386</v>
          </cell>
          <cell r="CZ393">
            <v>0.5679184575476609</v>
          </cell>
          <cell r="DA393">
            <v>0.57401911242150094</v>
          </cell>
          <cell r="DB393">
            <v>0.54294058379930399</v>
          </cell>
          <cell r="DC393">
            <v>0.51013508298364496</v>
          </cell>
          <cell r="DD393">
            <v>0.47146704568926895</v>
          </cell>
          <cell r="DE393">
            <v>0.44748523161364828</v>
          </cell>
          <cell r="DF393">
            <v>0.41788336552724631</v>
          </cell>
        </row>
        <row r="394">
          <cell r="B394" t="str">
            <v>SS638</v>
          </cell>
          <cell r="CX394">
            <v>0.7786962233848953</v>
          </cell>
          <cell r="CY394">
            <v>1.0052813649702752</v>
          </cell>
          <cell r="CZ394">
            <v>0.40861647743272506</v>
          </cell>
          <cell r="DA394">
            <v>0.47568804367864126</v>
          </cell>
          <cell r="DB394">
            <v>0.4889315298223037</v>
          </cell>
          <cell r="DC394">
            <v>0.49875208530772652</v>
          </cell>
          <cell r="DD394">
            <v>0.50684178175483108</v>
          </cell>
          <cell r="DE394">
            <v>0.51261141690156775</v>
          </cell>
          <cell r="DF394">
            <v>0.51506229081665833</v>
          </cell>
        </row>
        <row r="395">
          <cell r="B395" t="str">
            <v>SS641</v>
          </cell>
          <cell r="CX395">
            <v>0</v>
          </cell>
          <cell r="CY395">
            <v>0</v>
          </cell>
          <cell r="CZ395">
            <v>0</v>
          </cell>
          <cell r="DA395">
            <v>0</v>
          </cell>
          <cell r="DB395">
            <v>0</v>
          </cell>
          <cell r="DC395">
            <v>0</v>
          </cell>
          <cell r="DD395">
            <v>0</v>
          </cell>
          <cell r="DE395">
            <v>0</v>
          </cell>
          <cell r="DF395">
            <v>0</v>
          </cell>
        </row>
        <row r="396">
          <cell r="B396" t="str">
            <v>SS643</v>
          </cell>
          <cell r="CX396">
            <v>2.6776959846480174E-2</v>
          </cell>
          <cell r="CY396">
            <v>2.224462898888858E-4</v>
          </cell>
          <cell r="CZ396">
            <v>2.7178124930152194E-4</v>
          </cell>
          <cell r="DA396">
            <v>2.3682628264687535E-4</v>
          </cell>
          <cell r="DB396">
            <v>2.1793895063569986E-4</v>
          </cell>
          <cell r="DC396">
            <v>1.8061910652511842E-4</v>
          </cell>
          <cell r="DD396">
            <v>1.3629898714101799E-4</v>
          </cell>
          <cell r="DE396">
            <v>9.2014981426876905E-5</v>
          </cell>
          <cell r="DF396">
            <v>4.8813144492625786E-5</v>
          </cell>
        </row>
        <row r="397">
          <cell r="B397" t="str">
            <v>SS644</v>
          </cell>
          <cell r="CX397">
            <v>4.0891446934591845E-3</v>
          </cell>
          <cell r="CY397">
            <v>1.39246591917799E-2</v>
          </cell>
          <cell r="CZ397">
            <v>1.2512746736965868E-2</v>
          </cell>
          <cell r="DA397">
            <v>1.0245358618997065E-2</v>
          </cell>
          <cell r="DB397">
            <v>8.1239972761218016E-3</v>
          </cell>
          <cell r="DC397">
            <v>7.5918740621856891E-3</v>
          </cell>
          <cell r="DD397">
            <v>7.9021366212589112E-3</v>
          </cell>
          <cell r="DE397">
            <v>4.299285270441571E-3</v>
          </cell>
          <cell r="DF397">
            <v>2.5107103111360078E-3</v>
          </cell>
        </row>
        <row r="398">
          <cell r="B398" t="str">
            <v>SS645</v>
          </cell>
          <cell r="CX398">
            <v>6.3893506524862712E-2</v>
          </cell>
          <cell r="CY398">
            <v>0.18572053958450546</v>
          </cell>
          <cell r="CZ398">
            <v>0.16915524282511257</v>
          </cell>
          <cell r="DA398">
            <v>0.16073137013712319</v>
          </cell>
          <cell r="DB398">
            <v>0.1840430663114635</v>
          </cell>
          <cell r="DC398">
            <v>0.19313863900710371</v>
          </cell>
          <cell r="DD398">
            <v>0.21048849447807522</v>
          </cell>
          <cell r="DE398">
            <v>0.21458514472682849</v>
          </cell>
          <cell r="DF398">
            <v>0.22604876684029598</v>
          </cell>
        </row>
        <row r="399">
          <cell r="B399" t="str">
            <v>SS646</v>
          </cell>
          <cell r="CX399">
            <v>7.1699193964185393E-2</v>
          </cell>
          <cell r="CY399">
            <v>0.20825266621964283</v>
          </cell>
          <cell r="CZ399">
            <v>0.2159695901591801</v>
          </cell>
          <cell r="DA399">
            <v>0.20161053023775083</v>
          </cell>
          <cell r="DB399">
            <v>0.21312634177340917</v>
          </cell>
          <cell r="DC399">
            <v>0.20749032099300016</v>
          </cell>
          <cell r="DD399">
            <v>0.20142791945275274</v>
          </cell>
          <cell r="DE399">
            <v>0.19980314652299253</v>
          </cell>
          <cell r="DF399">
            <v>0.18937649143871332</v>
          </cell>
        </row>
        <row r="400">
          <cell r="B400" t="str">
            <v>SS649</v>
          </cell>
          <cell r="CX400">
            <v>2.3614258083834119E-4</v>
          </cell>
          <cell r="CY400">
            <v>0</v>
          </cell>
          <cell r="CZ400">
            <v>0</v>
          </cell>
          <cell r="DA400">
            <v>0</v>
          </cell>
          <cell r="DB400">
            <v>0</v>
          </cell>
          <cell r="DC400">
            <v>0</v>
          </cell>
          <cell r="DD400">
            <v>0</v>
          </cell>
          <cell r="DE400">
            <v>0</v>
          </cell>
          <cell r="DF400">
            <v>0</v>
          </cell>
        </row>
        <row r="401">
          <cell r="B401" t="str">
            <v>SS653</v>
          </cell>
          <cell r="CX401">
            <v>1.0876069043556185E-3</v>
          </cell>
          <cell r="CY401">
            <v>0</v>
          </cell>
          <cell r="CZ401">
            <v>0</v>
          </cell>
          <cell r="DA401">
            <v>0</v>
          </cell>
          <cell r="DB401">
            <v>0</v>
          </cell>
          <cell r="DC401">
            <v>0</v>
          </cell>
          <cell r="DD401">
            <v>0</v>
          </cell>
          <cell r="DE401">
            <v>0</v>
          </cell>
          <cell r="DF401">
            <v>0</v>
          </cell>
        </row>
        <row r="402">
          <cell r="B402" t="str">
            <v>SS654</v>
          </cell>
          <cell r="CX402">
            <v>1.5549765136552737E-3</v>
          </cell>
          <cell r="CY402">
            <v>7.0860709446581363E-4</v>
          </cell>
          <cell r="CZ402">
            <v>4.4402179663914415E-4</v>
          </cell>
          <cell r="DA402">
            <v>4.2775960091765878E-4</v>
          </cell>
          <cell r="DB402">
            <v>3.3633046950077439E-4</v>
          </cell>
          <cell r="DC402">
            <v>2.6546711256203524E-4</v>
          </cell>
          <cell r="DD402">
            <v>2.0962487073819414E-4</v>
          </cell>
          <cell r="DE402">
            <v>1.6337327339354947E-4</v>
          </cell>
          <cell r="DF402">
            <v>1.25681269149166E-4</v>
          </cell>
        </row>
        <row r="403">
          <cell r="B403" t="str">
            <v>SS655</v>
          </cell>
          <cell r="CX403">
            <v>9.8795061861651767E-3</v>
          </cell>
          <cell r="CY403">
            <v>2.7915792939640902E-3</v>
          </cell>
          <cell r="CZ403">
            <v>5.7748484213122214E-4</v>
          </cell>
          <cell r="DA403">
            <v>2.4104206294903451E-4</v>
          </cell>
          <cell r="DB403">
            <v>0</v>
          </cell>
          <cell r="DC403">
            <v>0</v>
          </cell>
          <cell r="DD403">
            <v>0</v>
          </cell>
          <cell r="DE403">
            <v>0</v>
          </cell>
          <cell r="DF403">
            <v>0</v>
          </cell>
        </row>
        <row r="404">
          <cell r="B404" t="str">
            <v>SS656</v>
          </cell>
          <cell r="CX404">
            <v>0.55152837657903908</v>
          </cell>
          <cell r="CY404">
            <v>0.21863457622956467</v>
          </cell>
          <cell r="CZ404">
            <v>0.16672973819237061</v>
          </cell>
          <cell r="DA404">
            <v>0.15078732736739703</v>
          </cell>
          <cell r="DB404">
            <v>0.11605522937609321</v>
          </cell>
          <cell r="DC404">
            <v>8.9548387581278172E-2</v>
          </cell>
          <cell r="DD404">
            <v>6.8945597420840013E-2</v>
          </cell>
          <cell r="DE404">
            <v>5.2274547078692259E-2</v>
          </cell>
          <cell r="DF404">
            <v>3.9064999813669274E-2</v>
          </cell>
        </row>
        <row r="405">
          <cell r="B405" t="str">
            <v>SS659</v>
          </cell>
          <cell r="CX405">
            <v>3.0692622454583728E-4</v>
          </cell>
          <cell r="CY405">
            <v>2.1975488422706151E-4</v>
          </cell>
          <cell r="CZ405">
            <v>6.3185896405030552E-5</v>
          </cell>
          <cell r="DA405">
            <v>3.7679062662879791E-5</v>
          </cell>
          <cell r="DB405">
            <v>2.2199012366632033E-5</v>
          </cell>
          <cell r="DC405">
            <v>1.9716031778439254E-5</v>
          </cell>
          <cell r="DD405">
            <v>8.8035041476856787E-6</v>
          </cell>
          <cell r="DE405">
            <v>0</v>
          </cell>
          <cell r="DF405">
            <v>0</v>
          </cell>
        </row>
        <row r="406">
          <cell r="B406" t="str">
            <v>SS660</v>
          </cell>
          <cell r="CX406">
            <v>8.852867044455647E-4</v>
          </cell>
          <cell r="CY406">
            <v>4.335844895282158E-4</v>
          </cell>
          <cell r="CZ406">
            <v>3.7834755973310401E-4</v>
          </cell>
          <cell r="DA406">
            <v>4.6418010773495796E-4</v>
          </cell>
          <cell r="DB406">
            <v>4.0621127968388366E-4</v>
          </cell>
          <cell r="DC406">
            <v>3.5637600437818509E-4</v>
          </cell>
          <cell r="DD406">
            <v>3.1420630285130478E-4</v>
          </cell>
          <cell r="DE406">
            <v>2.784864920454506E-4</v>
          </cell>
          <cell r="DF406">
            <v>2.4813454914039527E-4</v>
          </cell>
        </row>
        <row r="407">
          <cell r="B407" t="str">
            <v>SS661</v>
          </cell>
          <cell r="CX407">
            <v>4.7999894750294869E-4</v>
          </cell>
          <cell r="CY407">
            <v>2.6502736115876845E-4</v>
          </cell>
          <cell r="CZ407">
            <v>1.5772792149678708E-4</v>
          </cell>
          <cell r="DA407">
            <v>1.790274104886852E-4</v>
          </cell>
          <cell r="DB407">
            <v>1.3909907456430111E-4</v>
          </cell>
          <cell r="DC407">
            <v>9.8118335085458416E-5</v>
          </cell>
          <cell r="DD407">
            <v>6.7490684189802977E-5</v>
          </cell>
          <cell r="DE407">
            <v>5.0525052171383805E-5</v>
          </cell>
          <cell r="DF407">
            <v>3.2918253706241324E-5</v>
          </cell>
        </row>
        <row r="408">
          <cell r="B408" t="str">
            <v>SS662</v>
          </cell>
          <cell r="CX408">
            <v>2.9361769679357103E-3</v>
          </cell>
          <cell r="CY408">
            <v>3.0662513183393925E-3</v>
          </cell>
          <cell r="CZ408">
            <v>2.809197999134819E-3</v>
          </cell>
          <cell r="DA408">
            <v>2.7036446796339054E-3</v>
          </cell>
          <cell r="DB408">
            <v>2.3879513271724525E-3</v>
          </cell>
          <cell r="DC408">
            <v>2.1150046543585255E-3</v>
          </cell>
          <cell r="DD408">
            <v>1.883987550678135E-3</v>
          </cell>
          <cell r="DE408">
            <v>1.6880034329551201E-3</v>
          </cell>
          <cell r="DF408">
            <v>1.520779671398211E-3</v>
          </cell>
        </row>
        <row r="409">
          <cell r="B409" t="str">
            <v>SS665</v>
          </cell>
          <cell r="CX409">
            <v>5.8155755527140108E-3</v>
          </cell>
          <cell r="CY409">
            <v>3.9634808945768077E-3</v>
          </cell>
          <cell r="CZ409">
            <v>1.7796879382531369E-3</v>
          </cell>
          <cell r="DA409">
            <v>9.9159869610755094E-4</v>
          </cell>
          <cell r="DB409">
            <v>4.4575571915591282E-4</v>
          </cell>
          <cell r="DC409">
            <v>4.0282791998912446E-4</v>
          </cell>
          <cell r="DD409">
            <v>2.4422671250213802E-4</v>
          </cell>
          <cell r="DE409">
            <v>0</v>
          </cell>
          <cell r="DF409">
            <v>0</v>
          </cell>
        </row>
        <row r="410">
          <cell r="B410" t="str">
            <v>SS666</v>
          </cell>
          <cell r="CX410">
            <v>1.653262531731791E-2</v>
          </cell>
          <cell r="CY410">
            <v>2.0243865026911449E-2</v>
          </cell>
          <cell r="CZ410">
            <v>1.5669982766761782E-2</v>
          </cell>
          <cell r="DA410">
            <v>1.5616211616679893E-2</v>
          </cell>
          <cell r="DB410">
            <v>1.3685167076867883E-2</v>
          </cell>
          <cell r="DC410">
            <v>1.2023167246672035E-2</v>
          </cell>
          <cell r="DD410">
            <v>1.0616843225810489E-2</v>
          </cell>
          <cell r="DE410">
            <v>9.4262305634533888E-3</v>
          </cell>
          <cell r="DF410">
            <v>8.4161383377987734E-3</v>
          </cell>
        </row>
        <row r="411">
          <cell r="B411" t="str">
            <v>SS667</v>
          </cell>
          <cell r="CX411">
            <v>1.7495457832929523E-2</v>
          </cell>
          <cell r="CY411">
            <v>1.3762934115786045E-2</v>
          </cell>
          <cell r="CZ411">
            <v>1.2525861174659503E-2</v>
          </cell>
          <cell r="DA411">
            <v>1.2038284045778161E-2</v>
          </cell>
          <cell r="DB411">
            <v>1.0030255349232761E-2</v>
          </cell>
          <cell r="DC411">
            <v>7.4426705852453255E-3</v>
          </cell>
          <cell r="DD411">
            <v>5.3386915521030746E-3</v>
          </cell>
          <cell r="DE411">
            <v>4.6043760182128317E-3</v>
          </cell>
          <cell r="DF411">
            <v>3.5907657395166138E-3</v>
          </cell>
        </row>
        <row r="412">
          <cell r="B412" t="str">
            <v>SS668</v>
          </cell>
          <cell r="CX412">
            <v>2.9459247939963455E-2</v>
          </cell>
          <cell r="CY412">
            <v>3.3972516072927422E-2</v>
          </cell>
          <cell r="CZ412">
            <v>3.3935631900930102E-2</v>
          </cell>
          <cell r="DA412">
            <v>3.0580670492581136E-2</v>
          </cell>
          <cell r="DB412">
            <v>2.6743063858888236E-2</v>
          </cell>
          <cell r="DC412">
            <v>2.3446238904453336E-2</v>
          </cell>
          <cell r="DD412">
            <v>2.0656958458273905E-2</v>
          </cell>
          <cell r="DE412">
            <v>1.8296339616307514E-2</v>
          </cell>
          <cell r="DF412">
            <v>1.6293781461559777E-2</v>
          </cell>
        </row>
        <row r="413">
          <cell r="B413" t="str">
            <v>SS669</v>
          </cell>
          <cell r="CX413">
            <v>2.7749983442733699E-2</v>
          </cell>
          <cell r="CY413">
            <v>1.1832245451703301E-2</v>
          </cell>
          <cell r="CZ413">
            <v>8.732662624059119E-3</v>
          </cell>
          <cell r="DA413">
            <v>1.1991726777890156E-2</v>
          </cell>
          <cell r="DB413">
            <v>1.1434862748201461E-2</v>
          </cell>
          <cell r="DC413">
            <v>1.4843530368011299E-2</v>
          </cell>
          <cell r="DD413">
            <v>1.9705371036350255E-2</v>
          </cell>
          <cell r="DE413">
            <v>1.7688607514146238E-2</v>
          </cell>
          <cell r="DF413">
            <v>1.7820941928113475E-2</v>
          </cell>
        </row>
        <row r="414">
          <cell r="B414" t="str">
            <v>SS670</v>
          </cell>
          <cell r="CX414">
            <v>9.9048327982790198E-3</v>
          </cell>
          <cell r="CY414">
            <v>1.8188775126676632E-2</v>
          </cell>
          <cell r="CZ414">
            <v>5.3719646121021779E-3</v>
          </cell>
          <cell r="DA414">
            <v>5.8659818046473003E-3</v>
          </cell>
          <cell r="DB414">
            <v>5.0643906497119849E-3</v>
          </cell>
          <cell r="DC414">
            <v>4.3808419550605418E-3</v>
          </cell>
          <cell r="DD414">
            <v>3.8028410944233419E-3</v>
          </cell>
          <cell r="DE414">
            <v>3.3153701070588056E-3</v>
          </cell>
          <cell r="DF414">
            <v>2.9045260176319677E-3</v>
          </cell>
        </row>
        <row r="415">
          <cell r="B415" t="str">
            <v>SS701</v>
          </cell>
          <cell r="CX415">
            <v>0</v>
          </cell>
          <cell r="CY415">
            <v>0</v>
          </cell>
          <cell r="CZ415">
            <v>0</v>
          </cell>
          <cell r="DA415">
            <v>0</v>
          </cell>
          <cell r="DB415">
            <v>0</v>
          </cell>
          <cell r="DC415">
            <v>0</v>
          </cell>
          <cell r="DD415">
            <v>0</v>
          </cell>
          <cell r="DE415">
            <v>0</v>
          </cell>
          <cell r="DF415">
            <v>0</v>
          </cell>
        </row>
        <row r="416">
          <cell r="B416" t="str">
            <v>SS703</v>
          </cell>
          <cell r="CX416">
            <v>0</v>
          </cell>
          <cell r="CY416">
            <v>0</v>
          </cell>
          <cell r="CZ416">
            <v>0</v>
          </cell>
          <cell r="DA416">
            <v>0</v>
          </cell>
          <cell r="DB416">
            <v>0</v>
          </cell>
          <cell r="DC416">
            <v>0</v>
          </cell>
          <cell r="DD416">
            <v>0</v>
          </cell>
          <cell r="DE416">
            <v>0</v>
          </cell>
          <cell r="DF416">
            <v>0</v>
          </cell>
        </row>
        <row r="417">
          <cell r="B417" t="str">
            <v>SS705</v>
          </cell>
          <cell r="CX417">
            <v>0</v>
          </cell>
          <cell r="CY417">
            <v>0</v>
          </cell>
          <cell r="CZ417">
            <v>0</v>
          </cell>
          <cell r="DA417">
            <v>0</v>
          </cell>
          <cell r="DB417">
            <v>0</v>
          </cell>
          <cell r="DC417">
            <v>0</v>
          </cell>
          <cell r="DD417">
            <v>0</v>
          </cell>
          <cell r="DE417">
            <v>0</v>
          </cell>
          <cell r="DF417">
            <v>0</v>
          </cell>
        </row>
        <row r="418">
          <cell r="B418" t="str">
            <v>SS708</v>
          </cell>
          <cell r="CX418">
            <v>0</v>
          </cell>
          <cell r="CY418">
            <v>0</v>
          </cell>
          <cell r="CZ418">
            <v>0</v>
          </cell>
          <cell r="DA418">
            <v>0</v>
          </cell>
          <cell r="DB418">
            <v>0</v>
          </cell>
          <cell r="DC418">
            <v>0</v>
          </cell>
          <cell r="DD418">
            <v>0</v>
          </cell>
          <cell r="DE418">
            <v>0</v>
          </cell>
          <cell r="DF418">
            <v>0</v>
          </cell>
        </row>
        <row r="419">
          <cell r="B419" t="str">
            <v>SS710</v>
          </cell>
          <cell r="CX419">
            <v>0</v>
          </cell>
          <cell r="CY419">
            <v>0</v>
          </cell>
          <cell r="CZ419">
            <v>0</v>
          </cell>
          <cell r="DA419">
            <v>0</v>
          </cell>
          <cell r="DB419">
            <v>0</v>
          </cell>
          <cell r="DC419">
            <v>0</v>
          </cell>
          <cell r="DD419">
            <v>0</v>
          </cell>
          <cell r="DE419">
            <v>0</v>
          </cell>
          <cell r="DF419">
            <v>0</v>
          </cell>
        </row>
        <row r="420">
          <cell r="B420" t="str">
            <v>SS711</v>
          </cell>
          <cell r="CX420">
            <v>0</v>
          </cell>
          <cell r="CY420">
            <v>0</v>
          </cell>
          <cell r="CZ420">
            <v>0</v>
          </cell>
          <cell r="DA420">
            <v>0</v>
          </cell>
          <cell r="DB420">
            <v>0</v>
          </cell>
          <cell r="DC420">
            <v>0</v>
          </cell>
          <cell r="DD420">
            <v>0</v>
          </cell>
          <cell r="DE420">
            <v>0</v>
          </cell>
          <cell r="DF420">
            <v>0</v>
          </cell>
        </row>
        <row r="421">
          <cell r="B421" t="str">
            <v>SS712</v>
          </cell>
          <cell r="CX421">
            <v>0</v>
          </cell>
          <cell r="CY421">
            <v>0</v>
          </cell>
          <cell r="CZ421">
            <v>0</v>
          </cell>
          <cell r="DA421">
            <v>0</v>
          </cell>
          <cell r="DB421">
            <v>0</v>
          </cell>
          <cell r="DC421">
            <v>0</v>
          </cell>
          <cell r="DD421">
            <v>0</v>
          </cell>
          <cell r="DE421">
            <v>0</v>
          </cell>
          <cell r="DF421">
            <v>0</v>
          </cell>
        </row>
        <row r="422">
          <cell r="B422" t="str">
            <v>SS714</v>
          </cell>
          <cell r="CX422">
            <v>0</v>
          </cell>
          <cell r="CY422">
            <v>0</v>
          </cell>
          <cell r="CZ422">
            <v>0</v>
          </cell>
          <cell r="DA422">
            <v>0</v>
          </cell>
          <cell r="DB422">
            <v>0</v>
          </cell>
          <cell r="DC422">
            <v>0</v>
          </cell>
          <cell r="DD422">
            <v>0</v>
          </cell>
          <cell r="DE422">
            <v>0</v>
          </cell>
          <cell r="DF422">
            <v>0</v>
          </cell>
        </row>
        <row r="423">
          <cell r="B423" t="str">
            <v>SS716</v>
          </cell>
          <cell r="CX423">
            <v>3.430565773076634E-5</v>
          </cell>
          <cell r="CY423">
            <v>0</v>
          </cell>
          <cell r="CZ423">
            <v>0</v>
          </cell>
          <cell r="DA423">
            <v>0</v>
          </cell>
          <cell r="DB423">
            <v>0</v>
          </cell>
          <cell r="DC423">
            <v>0</v>
          </cell>
          <cell r="DD423">
            <v>0</v>
          </cell>
          <cell r="DE423">
            <v>0</v>
          </cell>
          <cell r="DF423">
            <v>0</v>
          </cell>
        </row>
        <row r="424">
          <cell r="B424" t="str">
            <v>SS718</v>
          </cell>
          <cell r="CX424">
            <v>0.47145520541722419</v>
          </cell>
          <cell r="CY424">
            <v>0.49735271730319791</v>
          </cell>
          <cell r="CZ424">
            <v>0.48030420338957153</v>
          </cell>
          <cell r="DA424">
            <v>0.31208268790085636</v>
          </cell>
          <cell r="DB424">
            <v>0.22836572004786473</v>
          </cell>
          <cell r="DC424">
            <v>0.22822813380657969</v>
          </cell>
          <cell r="DD424">
            <v>0.23323594654387411</v>
          </cell>
          <cell r="DE424">
            <v>0.1439550073356185</v>
          </cell>
          <cell r="DF424">
            <v>0.10168030813401005</v>
          </cell>
        </row>
        <row r="425">
          <cell r="B425" t="str">
            <v>SS719</v>
          </cell>
          <cell r="CX425">
            <v>0.64249369963901792</v>
          </cell>
          <cell r="CY425">
            <v>0.71262188053940445</v>
          </cell>
          <cell r="CZ425">
            <v>0.72493719379036914</v>
          </cell>
          <cell r="DA425">
            <v>0.56645930064571737</v>
          </cell>
          <cell r="DB425">
            <v>0.48720969621043209</v>
          </cell>
          <cell r="DC425">
            <v>0.39680493493111391</v>
          </cell>
          <cell r="DD425">
            <v>0.30936543973933489</v>
          </cell>
          <cell r="DE425">
            <v>0.23276454387800152</v>
          </cell>
          <cell r="DF425">
            <v>0.15577722953354997</v>
          </cell>
        </row>
        <row r="426">
          <cell r="B426" t="str">
            <v>SS720</v>
          </cell>
          <cell r="CX426">
            <v>2.818537085890652</v>
          </cell>
          <cell r="CY426">
            <v>1.2330928077580416</v>
          </cell>
          <cell r="CZ426">
            <v>1.0431973403223171</v>
          </cell>
          <cell r="DA426">
            <v>0.77679929728272812</v>
          </cell>
          <cell r="DB426">
            <v>0.56735940659607931</v>
          </cell>
          <cell r="DC426">
            <v>0.56735155867870124</v>
          </cell>
          <cell r="DD426">
            <v>0.57977349053577532</v>
          </cell>
          <cell r="DE426">
            <v>0.36189788713491655</v>
          </cell>
          <cell r="DF426">
            <v>0.25980741414512099</v>
          </cell>
        </row>
        <row r="427">
          <cell r="B427" t="str">
            <v>SS721</v>
          </cell>
          <cell r="CX427">
            <v>17.264807982990064</v>
          </cell>
          <cell r="CY427">
            <v>16.27808198579795</v>
          </cell>
          <cell r="CZ427">
            <v>15.392053359749996</v>
          </cell>
          <cell r="DA427">
            <v>14.836095990043706</v>
          </cell>
          <cell r="DB427">
            <v>12.658480854005701</v>
          </cell>
          <cell r="DC427">
            <v>10.31695728098779</v>
          </cell>
          <cell r="DD427">
            <v>8.0564071598799849</v>
          </cell>
          <cell r="DE427">
            <v>6.1099379223832102</v>
          </cell>
          <cell r="DF427">
            <v>4.1647726749738663</v>
          </cell>
        </row>
        <row r="428">
          <cell r="B428" t="str">
            <v>SS726</v>
          </cell>
          <cell r="CX428">
            <v>4.5432573120585509E-4</v>
          </cell>
          <cell r="CY428">
            <v>4.0475011312530806E-4</v>
          </cell>
          <cell r="CZ428">
            <v>3.7517035086918833E-4</v>
          </cell>
          <cell r="DA428">
            <v>3.6488135144983728E-4</v>
          </cell>
          <cell r="DB428">
            <v>3.5560399219457923E-4</v>
          </cell>
          <cell r="DC428">
            <v>3.4537222021850759E-4</v>
          </cell>
          <cell r="DD428">
            <v>3.3517975719594999E-4</v>
          </cell>
          <cell r="DE428">
            <v>3.239319304179977E-4</v>
          </cell>
          <cell r="DF428">
            <v>3.1138605837872859E-4</v>
          </cell>
        </row>
        <row r="429">
          <cell r="B429" t="str">
            <v>SS727</v>
          </cell>
          <cell r="CX429">
            <v>4.226999994496081E-4</v>
          </cell>
          <cell r="CY429">
            <v>4.0947277649624163E-4</v>
          </cell>
          <cell r="CZ429">
            <v>3.7257802448626678E-4</v>
          </cell>
          <cell r="DA429">
            <v>3.3481447558852295E-4</v>
          </cell>
          <cell r="DB429">
            <v>2.950549594388947E-4</v>
          </cell>
          <cell r="DC429">
            <v>2.5490122366704921E-4</v>
          </cell>
          <cell r="DD429">
            <v>2.1709279448012947E-4</v>
          </cell>
          <cell r="DE429">
            <v>1.8223669662225652E-4</v>
          </cell>
          <cell r="DF429">
            <v>1.4863483193981362E-4</v>
          </cell>
        </row>
        <row r="430">
          <cell r="B430" t="str">
            <v>SS728</v>
          </cell>
          <cell r="CX430">
            <v>9.7284276847195927E-4</v>
          </cell>
          <cell r="CY430">
            <v>6.266026955458107E-4</v>
          </cell>
          <cell r="CZ430">
            <v>7.1439106523085195E-4</v>
          </cell>
          <cell r="DA430">
            <v>7.1844769797821297E-4</v>
          </cell>
          <cell r="DB430">
            <v>7.0034988191146309E-4</v>
          </cell>
          <cell r="DC430">
            <v>6.8025812867752522E-4</v>
          </cell>
          <cell r="DD430">
            <v>6.6014491973234561E-4</v>
          </cell>
          <cell r="DE430">
            <v>6.3742787021165825E-4</v>
          </cell>
          <cell r="DF430">
            <v>6.1276752550592508E-4</v>
          </cell>
        </row>
        <row r="431">
          <cell r="B431" t="str">
            <v>SS729</v>
          </cell>
          <cell r="CX431">
            <v>1.1824124568620873E-3</v>
          </cell>
          <cell r="CY431">
            <v>1.3779595393417919E-3</v>
          </cell>
          <cell r="CZ431">
            <v>1.1908948820898149E-3</v>
          </cell>
          <cell r="DA431">
            <v>1.4793697182442001E-3</v>
          </cell>
          <cell r="DB431">
            <v>1.21496374773497E-3</v>
          </cell>
          <cell r="DC431">
            <v>9.8749372737345301E-4</v>
          </cell>
          <cell r="DD431">
            <v>6.9397459370404251E-4</v>
          </cell>
          <cell r="DE431">
            <v>6.0778110477179926E-4</v>
          </cell>
          <cell r="DF431">
            <v>4.4813585354503896E-4</v>
          </cell>
        </row>
        <row r="432">
          <cell r="B432" t="str">
            <v>SS730</v>
          </cell>
          <cell r="CX432">
            <v>1.8270692716616428E-3</v>
          </cell>
          <cell r="CY432">
            <v>1.5954428735518934E-3</v>
          </cell>
          <cell r="CZ432">
            <v>1.9314963949891852E-3</v>
          </cell>
          <cell r="DA432">
            <v>1.7808188820703048E-3</v>
          </cell>
          <cell r="DB432">
            <v>1.6388404844269123E-3</v>
          </cell>
          <cell r="DC432">
            <v>1.4799047646932872E-3</v>
          </cell>
          <cell r="DD432">
            <v>1.316300811787825E-3</v>
          </cell>
          <cell r="DE432">
            <v>1.2211498134003407E-3</v>
          </cell>
          <cell r="DF432">
            <v>1.0984961524792688E-3</v>
          </cell>
        </row>
        <row r="433">
          <cell r="B433" t="str">
            <v>SS731</v>
          </cell>
          <cell r="CX433">
            <v>0</v>
          </cell>
          <cell r="CY433">
            <v>0</v>
          </cell>
          <cell r="CZ433">
            <v>0</v>
          </cell>
          <cell r="DA433">
            <v>0</v>
          </cell>
          <cell r="DB433">
            <v>0</v>
          </cell>
          <cell r="DC433">
            <v>0</v>
          </cell>
          <cell r="DD433">
            <v>0</v>
          </cell>
          <cell r="DE433">
            <v>0</v>
          </cell>
          <cell r="DF433">
            <v>0</v>
          </cell>
        </row>
        <row r="434">
          <cell r="B434" t="str">
            <v>SS732</v>
          </cell>
          <cell r="CX434">
            <v>5.5314006491220275E-3</v>
          </cell>
          <cell r="CY434">
            <v>5.2942668402081346E-3</v>
          </cell>
          <cell r="CZ434">
            <v>4.9895116021710937E-3</v>
          </cell>
          <cell r="DA434">
            <v>5.2731472513609344E-3</v>
          </cell>
          <cell r="DB434">
            <v>5.1374861497395681E-3</v>
          </cell>
          <cell r="DC434">
            <v>4.9928562700144131E-3</v>
          </cell>
          <cell r="DD434">
            <v>4.8423703152997415E-3</v>
          </cell>
          <cell r="DE434">
            <v>4.6733932219251203E-3</v>
          </cell>
          <cell r="DF434">
            <v>4.4947488406335062E-3</v>
          </cell>
        </row>
        <row r="435">
          <cell r="B435" t="str">
            <v>SS733</v>
          </cell>
          <cell r="CX435">
            <v>2.6210068578203936E-2</v>
          </cell>
          <cell r="CY435">
            <v>1.8165393239484549E-2</v>
          </cell>
          <cell r="CZ435">
            <v>2.1428664287293963E-2</v>
          </cell>
          <cell r="DA435">
            <v>2.0378264868086637E-2</v>
          </cell>
          <cell r="DB435">
            <v>1.8821558201494934E-2</v>
          </cell>
          <cell r="DC435">
            <v>1.7350057558811492E-2</v>
          </cell>
          <cell r="DD435">
            <v>1.5878237476268573E-2</v>
          </cell>
          <cell r="DE435">
            <v>1.4468174630501384E-2</v>
          </cell>
          <cell r="DF435">
            <v>1.3082278723926626E-2</v>
          </cell>
        </row>
        <row r="436">
          <cell r="B436" t="str">
            <v>SS734</v>
          </cell>
          <cell r="CX436">
            <v>8.7857982934417475E-2</v>
          </cell>
          <cell r="CY436">
            <v>9.6644075731157339E-2</v>
          </cell>
          <cell r="CZ436">
            <v>8.7193295977648758E-2</v>
          </cell>
          <cell r="DA436">
            <v>7.8592707409256432E-2</v>
          </cell>
          <cell r="DB436">
            <v>7.6532177875254168E-2</v>
          </cell>
          <cell r="DC436">
            <v>7.4277315394682436E-2</v>
          </cell>
          <cell r="DD436">
            <v>7.2037441686329487E-2</v>
          </cell>
          <cell r="DE436">
            <v>6.9496468239423667E-2</v>
          </cell>
          <cell r="DF436">
            <v>6.6805815929648252E-2</v>
          </cell>
        </row>
        <row r="437">
          <cell r="B437" t="str">
            <v>SS735</v>
          </cell>
          <cell r="CX437">
            <v>0.14157521533352388</v>
          </cell>
          <cell r="CY437">
            <v>0.15979975731765514</v>
          </cell>
          <cell r="CZ437">
            <v>0.14092971647931971</v>
          </cell>
          <cell r="DA437">
            <v>0.13227324492157594</v>
          </cell>
          <cell r="DB437">
            <v>0.11847061919577601</v>
          </cell>
          <cell r="DC437">
            <v>0.10459303876319284</v>
          </cell>
          <cell r="DD437">
            <v>9.107185069064426E-2</v>
          </cell>
          <cell r="DE437">
            <v>7.9563613385620569E-2</v>
          </cell>
          <cell r="DF437">
            <v>6.7907263274299592E-2</v>
          </cell>
        </row>
        <row r="438">
          <cell r="B438" t="str">
            <v>SS736</v>
          </cell>
          <cell r="CX438">
            <v>0.5426516908886877</v>
          </cell>
          <cell r="CY438">
            <v>0.68917541629266843</v>
          </cell>
          <cell r="CZ438">
            <v>0.62024022189578421</v>
          </cell>
          <cell r="DA438">
            <v>0.56474692044370556</v>
          </cell>
          <cell r="DB438">
            <v>0.54887986775545106</v>
          </cell>
          <cell r="DC438">
            <v>0.53108468405572917</v>
          </cell>
          <cell r="DD438">
            <v>0.51330702126304362</v>
          </cell>
          <cell r="DE438">
            <v>0.49460958154180229</v>
          </cell>
          <cell r="DF438">
            <v>0.47437807398147519</v>
          </cell>
        </row>
        <row r="439">
          <cell r="B439" t="str">
            <v>SS737</v>
          </cell>
          <cell r="CX439">
            <v>0.79768711538902404</v>
          </cell>
          <cell r="CY439">
            <v>0.61240610112901328</v>
          </cell>
          <cell r="CZ439">
            <v>0.63919335702966418</v>
          </cell>
          <cell r="DA439">
            <v>0.54874083199110968</v>
          </cell>
          <cell r="DB439">
            <v>0.51932331569496992</v>
          </cell>
          <cell r="DC439">
            <v>0.48812239387877332</v>
          </cell>
          <cell r="DD439">
            <v>0.45099978607787866</v>
          </cell>
          <cell r="DE439">
            <v>0.42807702754516158</v>
          </cell>
          <cell r="DF439">
            <v>0.39978933602226513</v>
          </cell>
        </row>
        <row r="440">
          <cell r="B440" t="str">
            <v>SS738</v>
          </cell>
          <cell r="CX440">
            <v>0.78147200843395892</v>
          </cell>
          <cell r="CY440">
            <v>0.60101677687669497</v>
          </cell>
          <cell r="CZ440">
            <v>0.33404949229490516</v>
          </cell>
          <cell r="DA440">
            <v>0.35252822176794951</v>
          </cell>
          <cell r="DB440">
            <v>0.36205141435807225</v>
          </cell>
          <cell r="DC440">
            <v>0.36927720208195969</v>
          </cell>
          <cell r="DD440">
            <v>0.37516263907872716</v>
          </cell>
          <cell r="DE440">
            <v>0.37938421825267721</v>
          </cell>
          <cell r="DF440">
            <v>0.38132163184964463</v>
          </cell>
        </row>
        <row r="441">
          <cell r="B441" t="str">
            <v>SS741</v>
          </cell>
          <cell r="CX441">
            <v>0</v>
          </cell>
          <cell r="CY441">
            <v>0</v>
          </cell>
          <cell r="CZ441">
            <v>0</v>
          </cell>
          <cell r="DA441">
            <v>0</v>
          </cell>
          <cell r="DB441">
            <v>0</v>
          </cell>
          <cell r="DC441">
            <v>0</v>
          </cell>
          <cell r="DD441">
            <v>0</v>
          </cell>
          <cell r="DE441">
            <v>0</v>
          </cell>
          <cell r="DF441">
            <v>0</v>
          </cell>
        </row>
        <row r="442">
          <cell r="B442" t="str">
            <v>SS743</v>
          </cell>
          <cell r="CX442">
            <v>8.3908321207018296E-3</v>
          </cell>
          <cell r="CY442">
            <v>6.132560356160217E-4</v>
          </cell>
          <cell r="CZ442">
            <v>8.7888270385426219E-4</v>
          </cell>
          <cell r="DA442">
            <v>6.9517268516564035E-4</v>
          </cell>
          <cell r="DB442">
            <v>5.9501951922212343E-4</v>
          </cell>
          <cell r="DC442">
            <v>5.2016705419161201E-4</v>
          </cell>
          <cell r="DD442">
            <v>3.7447580529643065E-4</v>
          </cell>
          <cell r="DE442">
            <v>2.5913164630006014E-4</v>
          </cell>
          <cell r="DF442">
            <v>1.4207123835624613E-4</v>
          </cell>
        </row>
        <row r="443">
          <cell r="B443" t="str">
            <v>SS744</v>
          </cell>
          <cell r="CX443">
            <v>5.6371073982428163E-4</v>
          </cell>
          <cell r="CY443">
            <v>2.7625299280237456E-3</v>
          </cell>
          <cell r="CZ443">
            <v>2.0644478964659992E-3</v>
          </cell>
          <cell r="DA443">
            <v>1.845886899264577E-3</v>
          </cell>
          <cell r="DB443">
            <v>1.4434010783696113E-3</v>
          </cell>
          <cell r="DC443">
            <v>1.4610977781133916E-3</v>
          </cell>
          <cell r="DD443">
            <v>1.1967608190641568E-3</v>
          </cell>
          <cell r="DE443">
            <v>6.9211297081954318E-4</v>
          </cell>
          <cell r="DF443">
            <v>4.6467406700594863E-4</v>
          </cell>
        </row>
        <row r="444">
          <cell r="B444" t="str">
            <v>SS745</v>
          </cell>
          <cell r="CX444">
            <v>3.5341485596237426E-2</v>
          </cell>
          <cell r="CY444">
            <v>0.15842981196207656</v>
          </cell>
          <cell r="CZ444">
            <v>7.4750498369491464E-2</v>
          </cell>
          <cell r="DA444">
            <v>9.9993528484118521E-2</v>
          </cell>
          <cell r="DB444">
            <v>0.11860457265275182</v>
          </cell>
          <cell r="DC444">
            <v>0.12531923197593253</v>
          </cell>
          <cell r="DD444">
            <v>0.13304867481247529</v>
          </cell>
          <cell r="DE444">
            <v>0.14035736269836208</v>
          </cell>
          <cell r="DF444">
            <v>0.14882286832945069</v>
          </cell>
        </row>
        <row r="445">
          <cell r="B445" t="str">
            <v>SS746</v>
          </cell>
          <cell r="CX445">
            <v>4.0272390642894951E-2</v>
          </cell>
          <cell r="CY445">
            <v>9.4086505473383999E-2</v>
          </cell>
          <cell r="CZ445">
            <v>0.10703160799395628</v>
          </cell>
          <cell r="DA445">
            <v>0.11593229121340837</v>
          </cell>
          <cell r="DB445">
            <v>0.12143808733109387</v>
          </cell>
          <cell r="DC445">
            <v>0.11988921940187103</v>
          </cell>
          <cell r="DD445">
            <v>0.11656515377510082</v>
          </cell>
          <cell r="DE445">
            <v>0.11473887633128219</v>
          </cell>
          <cell r="DF445">
            <v>0.1132974267189838</v>
          </cell>
        </row>
        <row r="446">
          <cell r="B446" t="str">
            <v>SS749</v>
          </cell>
          <cell r="CX446">
            <v>5.9563857266492068E-3</v>
          </cell>
          <cell r="CY446">
            <v>0</v>
          </cell>
          <cell r="CZ446">
            <v>0</v>
          </cell>
          <cell r="DA446">
            <v>0</v>
          </cell>
          <cell r="DB446">
            <v>0</v>
          </cell>
          <cell r="DC446">
            <v>0</v>
          </cell>
          <cell r="DD446">
            <v>0</v>
          </cell>
          <cell r="DE446">
            <v>0</v>
          </cell>
          <cell r="DF446">
            <v>0</v>
          </cell>
        </row>
        <row r="447">
          <cell r="B447" t="str">
            <v>SS753</v>
          </cell>
          <cell r="CX447">
            <v>3.8536268984722577E-4</v>
          </cell>
          <cell r="CY447">
            <v>3.4083457587964782E-4</v>
          </cell>
          <cell r="CZ447">
            <v>8.16172003415905E-5</v>
          </cell>
          <cell r="DA447">
            <v>2.5883102623203998E-5</v>
          </cell>
          <cell r="DB447">
            <v>0</v>
          </cell>
          <cell r="DC447">
            <v>0</v>
          </cell>
          <cell r="DD447">
            <v>0</v>
          </cell>
          <cell r="DE447">
            <v>0</v>
          </cell>
          <cell r="DF447">
            <v>0</v>
          </cell>
        </row>
        <row r="448">
          <cell r="B448" t="str">
            <v>SS754</v>
          </cell>
          <cell r="CX448">
            <v>2.8270953250377658E-3</v>
          </cell>
          <cell r="CY448">
            <v>0</v>
          </cell>
          <cell r="CZ448">
            <v>0</v>
          </cell>
          <cell r="DA448">
            <v>0</v>
          </cell>
          <cell r="DB448">
            <v>0</v>
          </cell>
          <cell r="DC448">
            <v>0</v>
          </cell>
          <cell r="DD448">
            <v>0</v>
          </cell>
          <cell r="DE448">
            <v>0</v>
          </cell>
          <cell r="DF448">
            <v>0</v>
          </cell>
        </row>
        <row r="449">
          <cell r="B449" t="str">
            <v>SS755</v>
          </cell>
          <cell r="CX449">
            <v>9.0623359064282219E-3</v>
          </cell>
          <cell r="CY449">
            <v>3.4408675544323596E-3</v>
          </cell>
          <cell r="CZ449">
            <v>9.5211773407356402E-4</v>
          </cell>
          <cell r="DA449">
            <v>2.688432581841029E-4</v>
          </cell>
          <cell r="DB449">
            <v>0</v>
          </cell>
          <cell r="DC449">
            <v>0</v>
          </cell>
          <cell r="DD449">
            <v>0</v>
          </cell>
          <cell r="DE449">
            <v>0</v>
          </cell>
          <cell r="DF449">
            <v>0</v>
          </cell>
        </row>
        <row r="450">
          <cell r="B450" t="str">
            <v>SS756</v>
          </cell>
          <cell r="CX450">
            <v>0.22120439598640529</v>
          </cell>
          <cell r="CY450">
            <v>0.19089441552930594</v>
          </cell>
          <cell r="CZ450">
            <v>8.9457874315373886E-2</v>
          </cell>
          <cell r="DA450">
            <v>0.10228614546922266</v>
          </cell>
          <cell r="DB450">
            <v>7.8959703971524034E-2</v>
          </cell>
          <cell r="DC450">
            <v>6.112910941838081E-2</v>
          </cell>
          <cell r="DD450">
            <v>4.7244455650995207E-2</v>
          </cell>
          <cell r="DE450">
            <v>3.5980719163733715E-2</v>
          </cell>
          <cell r="DF450">
            <v>2.7031346213420404E-2</v>
          </cell>
        </row>
        <row r="451">
          <cell r="B451" t="str">
            <v>SS762</v>
          </cell>
          <cell r="CX451">
            <v>1.2204536167730419E-7</v>
          </cell>
          <cell r="CY451">
            <v>0</v>
          </cell>
          <cell r="CZ451">
            <v>0</v>
          </cell>
          <cell r="DA451">
            <v>0</v>
          </cell>
          <cell r="DB451">
            <v>0</v>
          </cell>
          <cell r="DC451">
            <v>0</v>
          </cell>
          <cell r="DD451">
            <v>0</v>
          </cell>
          <cell r="DE451">
            <v>0</v>
          </cell>
          <cell r="DF451">
            <v>0</v>
          </cell>
        </row>
        <row r="452">
          <cell r="B452" t="str">
            <v>SS765</v>
          </cell>
          <cell r="CX452">
            <v>1.0838349839723319E-3</v>
          </cell>
          <cell r="CY452">
            <v>1.3461470092916443E-3</v>
          </cell>
          <cell r="CZ452">
            <v>6.9757521621778172E-4</v>
          </cell>
          <cell r="DA452">
            <v>3.3378426274482893E-4</v>
          </cell>
          <cell r="DB452">
            <v>1.4793607829224437E-4</v>
          </cell>
          <cell r="DC452">
            <v>1.31764348802398E-4</v>
          </cell>
          <cell r="DD452">
            <v>7.8694029747600558E-5</v>
          </cell>
          <cell r="DE452">
            <v>0</v>
          </cell>
          <cell r="DF452">
            <v>0</v>
          </cell>
        </row>
        <row r="453">
          <cell r="B453" t="str">
            <v>SS766</v>
          </cell>
          <cell r="CX453">
            <v>1.7220152403658259E-3</v>
          </cell>
          <cell r="CY453">
            <v>8.4600619108852424E-6</v>
          </cell>
          <cell r="CZ453">
            <v>7.6017541093664647E-6</v>
          </cell>
          <cell r="DA453">
            <v>6.4706583476967985E-6</v>
          </cell>
          <cell r="DB453">
            <v>5.6666926871898113E-6</v>
          </cell>
          <cell r="DC453">
            <v>4.975816800831444E-6</v>
          </cell>
          <cell r="DD453">
            <v>4.3911394829341224E-6</v>
          </cell>
          <cell r="DE453">
            <v>3.8967692463336566E-6</v>
          </cell>
          <cell r="DF453">
            <v>3.4781586710066794E-6</v>
          </cell>
        </row>
        <row r="454">
          <cell r="B454" t="str">
            <v>SS767</v>
          </cell>
          <cell r="CX454">
            <v>2.3551197064732641E-3</v>
          </cell>
          <cell r="CY454">
            <v>6.1724534541221414E-3</v>
          </cell>
          <cell r="CZ454">
            <v>4.7349208405261774E-3</v>
          </cell>
          <cell r="DA454">
            <v>5.0877856075424444E-3</v>
          </cell>
          <cell r="DB454">
            <v>4.3097917407123902E-3</v>
          </cell>
          <cell r="DC454">
            <v>3.2478256020954228E-3</v>
          </cell>
          <cell r="DD454">
            <v>2.3678486501570169E-3</v>
          </cell>
          <cell r="DE454">
            <v>2.0735002695805747E-3</v>
          </cell>
          <cell r="DF454">
            <v>1.6384962469701036E-3</v>
          </cell>
        </row>
        <row r="455">
          <cell r="B455" t="str">
            <v>SS768</v>
          </cell>
          <cell r="CX455">
            <v>5.0887421534529494E-3</v>
          </cell>
          <cell r="CY455">
            <v>7.2200754789843828E-3</v>
          </cell>
          <cell r="CZ455">
            <v>5.4268889011510274E-3</v>
          </cell>
          <cell r="DA455">
            <v>5.9415968680730001E-3</v>
          </cell>
          <cell r="DB455">
            <v>5.2336322934732468E-3</v>
          </cell>
          <cell r="DC455">
            <v>4.6229320505441701E-3</v>
          </cell>
          <cell r="DD455">
            <v>4.1059634501790249E-3</v>
          </cell>
          <cell r="DE455">
            <v>3.6680397117817322E-3</v>
          </cell>
          <cell r="DF455">
            <v>3.2956688166303955E-3</v>
          </cell>
        </row>
        <row r="456">
          <cell r="B456" t="str">
            <v>SS769</v>
          </cell>
          <cell r="CX456">
            <v>2.314409247398343E-2</v>
          </cell>
          <cell r="CY456">
            <v>4.904895450475971E-3</v>
          </cell>
          <cell r="CZ456">
            <v>3.9423296646889962E-3</v>
          </cell>
          <cell r="DA456">
            <v>5.2264781549228295E-3</v>
          </cell>
          <cell r="DB456">
            <v>5.0249345488935998E-3</v>
          </cell>
          <cell r="DC456">
            <v>6.5847085241604814E-3</v>
          </cell>
          <cell r="DD456">
            <v>8.8344075607443059E-3</v>
          </cell>
          <cell r="DE456">
            <v>8.028059525922799E-3</v>
          </cell>
          <cell r="DF456">
            <v>8.1999606828477966E-3</v>
          </cell>
        </row>
        <row r="457">
          <cell r="B457" t="str">
            <v>SS770</v>
          </cell>
          <cell r="CX457">
            <v>9.2293302998460169E-3</v>
          </cell>
          <cell r="CY457">
            <v>1.52836198832064E-2</v>
          </cell>
          <cell r="CZ457">
            <v>5.5025089572669945E-3</v>
          </cell>
          <cell r="DA457">
            <v>6.7496005065553729E-3</v>
          </cell>
          <cell r="DB457">
            <v>5.8044031151170431E-3</v>
          </cell>
          <cell r="DC457">
            <v>5.0006713684101235E-3</v>
          </cell>
          <cell r="DD457">
            <v>4.3213318261340807E-3</v>
          </cell>
          <cell r="DE457">
            <v>3.7485147371594486E-3</v>
          </cell>
          <cell r="DF457">
            <v>3.2684229822340224E-3</v>
          </cell>
        </row>
        <row r="458">
          <cell r="B458" t="str">
            <v>SS800</v>
          </cell>
          <cell r="CX458">
            <v>0</v>
          </cell>
          <cell r="CY458">
            <v>0</v>
          </cell>
          <cell r="CZ458">
            <v>0</v>
          </cell>
          <cell r="DA458">
            <v>0</v>
          </cell>
          <cell r="DB458">
            <v>0</v>
          </cell>
          <cell r="DC458">
            <v>0</v>
          </cell>
          <cell r="DD458">
            <v>0</v>
          </cell>
          <cell r="DE458">
            <v>0</v>
          </cell>
          <cell r="DF458">
            <v>0</v>
          </cell>
        </row>
        <row r="459">
          <cell r="B459" t="str">
            <v>SS801</v>
          </cell>
          <cell r="CX459">
            <v>0</v>
          </cell>
          <cell r="CY459">
            <v>0</v>
          </cell>
          <cell r="CZ459">
            <v>0</v>
          </cell>
          <cell r="DA459">
            <v>0</v>
          </cell>
          <cell r="DB459">
            <v>0</v>
          </cell>
          <cell r="DC459">
            <v>0</v>
          </cell>
          <cell r="DD459">
            <v>0</v>
          </cell>
          <cell r="DE459">
            <v>0</v>
          </cell>
          <cell r="DF459">
            <v>0</v>
          </cell>
        </row>
        <row r="460">
          <cell r="B460" t="str">
            <v>SS803</v>
          </cell>
          <cell r="CX460">
            <v>0</v>
          </cell>
          <cell r="CY460">
            <v>0</v>
          </cell>
          <cell r="CZ460">
            <v>0</v>
          </cell>
          <cell r="DA460">
            <v>0</v>
          </cell>
          <cell r="DB460">
            <v>0</v>
          </cell>
          <cell r="DC460">
            <v>0</v>
          </cell>
          <cell r="DD460">
            <v>0</v>
          </cell>
          <cell r="DE460">
            <v>0</v>
          </cell>
          <cell r="DF460">
            <v>0</v>
          </cell>
        </row>
        <row r="461">
          <cell r="B461" t="str">
            <v>SS805</v>
          </cell>
          <cell r="CX461">
            <v>0</v>
          </cell>
          <cell r="CY461">
            <v>0</v>
          </cell>
          <cell r="CZ461">
            <v>0</v>
          </cell>
          <cell r="DA461">
            <v>0</v>
          </cell>
          <cell r="DB461">
            <v>0</v>
          </cell>
          <cell r="DC461">
            <v>0</v>
          </cell>
          <cell r="DD461">
            <v>0</v>
          </cell>
          <cell r="DE461">
            <v>0</v>
          </cell>
          <cell r="DF461">
            <v>0</v>
          </cell>
        </row>
        <row r="462">
          <cell r="B462" t="str">
            <v>SS806</v>
          </cell>
          <cell r="CX462">
            <v>0</v>
          </cell>
          <cell r="CY462">
            <v>0</v>
          </cell>
          <cell r="CZ462">
            <v>0</v>
          </cell>
          <cell r="DA462">
            <v>0</v>
          </cell>
          <cell r="DB462">
            <v>0</v>
          </cell>
          <cell r="DC462">
            <v>0</v>
          </cell>
          <cell r="DD462">
            <v>0</v>
          </cell>
          <cell r="DE462">
            <v>0</v>
          </cell>
          <cell r="DF462">
            <v>0</v>
          </cell>
        </row>
        <row r="463">
          <cell r="B463" t="str">
            <v>SS807</v>
          </cell>
          <cell r="CX463">
            <v>0</v>
          </cell>
          <cell r="CY463">
            <v>0</v>
          </cell>
          <cell r="CZ463">
            <v>0</v>
          </cell>
          <cell r="DA463">
            <v>0</v>
          </cell>
          <cell r="DB463">
            <v>0</v>
          </cell>
          <cell r="DC463">
            <v>0</v>
          </cell>
          <cell r="DD463">
            <v>0</v>
          </cell>
          <cell r="DE463">
            <v>0</v>
          </cell>
          <cell r="DF463">
            <v>0</v>
          </cell>
        </row>
        <row r="464">
          <cell r="B464" t="str">
            <v>SS808</v>
          </cell>
          <cell r="CX464">
            <v>0</v>
          </cell>
          <cell r="CY464">
            <v>0</v>
          </cell>
          <cell r="CZ464">
            <v>0</v>
          </cell>
          <cell r="DA464">
            <v>0</v>
          </cell>
          <cell r="DB464">
            <v>0</v>
          </cell>
          <cell r="DC464">
            <v>0</v>
          </cell>
          <cell r="DD464">
            <v>0</v>
          </cell>
          <cell r="DE464">
            <v>0</v>
          </cell>
          <cell r="DF464">
            <v>0</v>
          </cell>
        </row>
        <row r="465">
          <cell r="B465" t="str">
            <v>SS810</v>
          </cell>
          <cell r="CX465">
            <v>0</v>
          </cell>
          <cell r="CY465">
            <v>0</v>
          </cell>
          <cell r="CZ465">
            <v>0</v>
          </cell>
          <cell r="DA465">
            <v>0</v>
          </cell>
          <cell r="DB465">
            <v>0</v>
          </cell>
          <cell r="DC465">
            <v>0</v>
          </cell>
          <cell r="DD465">
            <v>0</v>
          </cell>
          <cell r="DE465">
            <v>0</v>
          </cell>
          <cell r="DF465">
            <v>0</v>
          </cell>
        </row>
        <row r="466">
          <cell r="B466" t="str">
            <v>SS811</v>
          </cell>
          <cell r="CX466">
            <v>0</v>
          </cell>
          <cell r="CY466">
            <v>0</v>
          </cell>
          <cell r="CZ466">
            <v>0</v>
          </cell>
          <cell r="DA466">
            <v>0</v>
          </cell>
          <cell r="DB466">
            <v>0</v>
          </cell>
          <cell r="DC466">
            <v>0</v>
          </cell>
          <cell r="DD466">
            <v>0</v>
          </cell>
          <cell r="DE466">
            <v>0</v>
          </cell>
          <cell r="DF466">
            <v>0</v>
          </cell>
        </row>
        <row r="467">
          <cell r="B467" t="str">
            <v>SS812</v>
          </cell>
          <cell r="CX467">
            <v>0</v>
          </cell>
          <cell r="CY467">
            <v>0</v>
          </cell>
          <cell r="CZ467">
            <v>0</v>
          </cell>
          <cell r="DA467">
            <v>0</v>
          </cell>
          <cell r="DB467">
            <v>0</v>
          </cell>
          <cell r="DC467">
            <v>0</v>
          </cell>
          <cell r="DD467">
            <v>0</v>
          </cell>
          <cell r="DE467">
            <v>0</v>
          </cell>
          <cell r="DF467">
            <v>0</v>
          </cell>
        </row>
        <row r="468">
          <cell r="B468" t="str">
            <v>SS813</v>
          </cell>
          <cell r="CX468">
            <v>0</v>
          </cell>
          <cell r="CY468">
            <v>0</v>
          </cell>
          <cell r="CZ468">
            <v>0</v>
          </cell>
          <cell r="DA468">
            <v>0</v>
          </cell>
          <cell r="DB468">
            <v>0</v>
          </cell>
          <cell r="DC468">
            <v>0</v>
          </cell>
          <cell r="DD468">
            <v>0</v>
          </cell>
          <cell r="DE468">
            <v>0</v>
          </cell>
          <cell r="DF468">
            <v>0</v>
          </cell>
        </row>
        <row r="469">
          <cell r="B469" t="str">
            <v>SS814</v>
          </cell>
          <cell r="CX469">
            <v>0</v>
          </cell>
          <cell r="CY469">
            <v>0</v>
          </cell>
          <cell r="CZ469">
            <v>0</v>
          </cell>
          <cell r="DA469">
            <v>0</v>
          </cell>
          <cell r="DB469">
            <v>0</v>
          </cell>
          <cell r="DC469">
            <v>0</v>
          </cell>
          <cell r="DD469">
            <v>0</v>
          </cell>
          <cell r="DE469">
            <v>0</v>
          </cell>
          <cell r="DF469">
            <v>0</v>
          </cell>
        </row>
        <row r="470">
          <cell r="B470" t="str">
            <v>SS816</v>
          </cell>
          <cell r="CX470">
            <v>2.375431874131131E-4</v>
          </cell>
          <cell r="CY470">
            <v>2.3896419839597281E-4</v>
          </cell>
          <cell r="CZ470">
            <v>1.6437661077911585E-4</v>
          </cell>
          <cell r="DA470">
            <v>1.4548930236126992E-4</v>
          </cell>
          <cell r="DB470">
            <v>1.1803898304808712E-4</v>
          </cell>
          <cell r="DC470">
            <v>9.1452982344751799E-5</v>
          </cell>
          <cell r="DD470">
            <v>6.6713522573304287E-5</v>
          </cell>
          <cell r="DE470">
            <v>4.4265273580025337E-5</v>
          </cell>
          <cell r="DF470">
            <v>2.317835884170926E-5</v>
          </cell>
        </row>
        <row r="471">
          <cell r="B471" t="str">
            <v>SS818</v>
          </cell>
          <cell r="CX471">
            <v>0.43325050220035688</v>
          </cell>
          <cell r="CY471">
            <v>0.58742156792456235</v>
          </cell>
          <cell r="CZ471">
            <v>0.39345964546740947</v>
          </cell>
          <cell r="DA471">
            <v>0.30292945604291344</v>
          </cell>
          <cell r="DB471">
            <v>0.22627602723266912</v>
          </cell>
          <cell r="DC471">
            <v>0.22946931939783036</v>
          </cell>
          <cell r="DD471">
            <v>0.23799229008274653</v>
          </cell>
          <cell r="DE471">
            <v>0.15481593640930397</v>
          </cell>
          <cell r="DF471">
            <v>0.12113925913145172</v>
          </cell>
        </row>
        <row r="472">
          <cell r="B472" t="str">
            <v>SS819</v>
          </cell>
          <cell r="CX472">
            <v>0.77824975390681017</v>
          </cell>
          <cell r="CY472">
            <v>0.97249166254628006</v>
          </cell>
          <cell r="CZ472">
            <v>0.910045164390057</v>
          </cell>
          <cell r="DA472">
            <v>0.6754145915341323</v>
          </cell>
          <cell r="DB472">
            <v>0.58093787191234214</v>
          </cell>
          <cell r="DC472">
            <v>0.47681007999982111</v>
          </cell>
          <cell r="DD472">
            <v>0.37665796152672698</v>
          </cell>
          <cell r="DE472">
            <v>0.28908892243453121</v>
          </cell>
          <cell r="DF472">
            <v>0.203962215205791</v>
          </cell>
        </row>
        <row r="473">
          <cell r="B473" t="str">
            <v>SS820</v>
          </cell>
          <cell r="CX473">
            <v>2.3440216105110689</v>
          </cell>
          <cell r="CY473">
            <v>1.3564069305156226</v>
          </cell>
          <cell r="CZ473">
            <v>1.0591870361333211</v>
          </cell>
          <cell r="DA473">
            <v>0.81617391166602005</v>
          </cell>
          <cell r="DB473">
            <v>0.60548632046528339</v>
          </cell>
          <cell r="DC473">
            <v>0.61460154453764493</v>
          </cell>
          <cell r="DD473">
            <v>0.63970753496785471</v>
          </cell>
          <cell r="DE473">
            <v>0.42040045827688616</v>
          </cell>
          <cell r="DF473">
            <v>0.3359813666899617</v>
          </cell>
        </row>
        <row r="474">
          <cell r="B474" t="str">
            <v>SS821</v>
          </cell>
          <cell r="CX474">
            <v>23.257394195331646</v>
          </cell>
          <cell r="CY474">
            <v>22.00092853820632</v>
          </cell>
          <cell r="CZ474">
            <v>17.367753174614819</v>
          </cell>
          <cell r="DA474">
            <v>18.496527189389241</v>
          </cell>
          <cell r="DB474">
            <v>15.842208274610636</v>
          </cell>
          <cell r="DC474">
            <v>13.015546631954969</v>
          </cell>
          <cell r="DD474">
            <v>10.311255274641997</v>
          </cell>
          <cell r="DE474">
            <v>7.9694079235609143</v>
          </cell>
          <cell r="DF474">
            <v>5.7075427481604084</v>
          </cell>
        </row>
        <row r="475">
          <cell r="B475" t="str">
            <v>SS826</v>
          </cell>
          <cell r="CX475">
            <v>5.5867755874393953E-3</v>
          </cell>
          <cell r="CY475">
            <v>6.5533285590110455E-3</v>
          </cell>
          <cell r="CZ475">
            <v>5.8788052503893984E-3</v>
          </cell>
          <cell r="DA475">
            <v>5.468953097717842E-3</v>
          </cell>
          <cell r="DB475">
            <v>5.3285134925150834E-3</v>
          </cell>
          <cell r="DC475">
            <v>5.1761974163013671E-3</v>
          </cell>
          <cell r="DD475">
            <v>5.0228129797805663E-3</v>
          </cell>
          <cell r="DE475">
            <v>4.8478093233079991E-3</v>
          </cell>
          <cell r="DF475">
            <v>4.6614174920975261E-3</v>
          </cell>
        </row>
        <row r="476">
          <cell r="B476" t="str">
            <v>SS827</v>
          </cell>
          <cell r="CX476">
            <v>1.3097588914136535E-3</v>
          </cell>
          <cell r="CY476">
            <v>7.6632407644375029E-4</v>
          </cell>
          <cell r="CZ476">
            <v>5.374431859667384E-4</v>
          </cell>
          <cell r="DA476">
            <v>5.4052315904993132E-4</v>
          </cell>
          <cell r="DB476">
            <v>4.7574415519922495E-4</v>
          </cell>
          <cell r="DC476">
            <v>4.1071229422151578E-4</v>
          </cell>
          <cell r="DD476">
            <v>3.4958182794477097E-4</v>
          </cell>
          <cell r="DE476">
            <v>2.9361013926491636E-4</v>
          </cell>
          <cell r="DF476">
            <v>2.3945339810830561E-4</v>
          </cell>
        </row>
        <row r="477">
          <cell r="B477" t="str">
            <v>SS828</v>
          </cell>
          <cell r="CX477">
            <v>1.1529890423003186E-2</v>
          </cell>
          <cell r="CY477">
            <v>1.2568019797813707E-2</v>
          </cell>
          <cell r="CZ477">
            <v>1.1140411024082919E-2</v>
          </cell>
          <cell r="DA477">
            <v>1.0712449906237813E-2</v>
          </cell>
          <cell r="DB477">
            <v>1.0434007761116209E-2</v>
          </cell>
          <cell r="DC477">
            <v>1.0132598869854815E-2</v>
          </cell>
          <cell r="DD477">
            <v>9.8304382703617438E-3</v>
          </cell>
          <cell r="DE477">
            <v>9.4855926449996623E-3</v>
          </cell>
          <cell r="DF477">
            <v>9.1187176636076273E-3</v>
          </cell>
        </row>
        <row r="478">
          <cell r="B478" t="str">
            <v>SS829</v>
          </cell>
          <cell r="CX478">
            <v>3.58071640936228E-3</v>
          </cell>
          <cell r="CY478">
            <v>4.9119866124731227E-3</v>
          </cell>
          <cell r="CZ478">
            <v>5.0364437858311925E-3</v>
          </cell>
          <cell r="DA478">
            <v>4.9812885034494743E-3</v>
          </cell>
          <cell r="DB478">
            <v>5.1449075333865014E-3</v>
          </cell>
          <cell r="DC478">
            <v>5.1382101885039033E-3</v>
          </cell>
          <cell r="DD478">
            <v>5.0081452559920872E-3</v>
          </cell>
          <cell r="DE478">
            <v>5.1341556544036247E-3</v>
          </cell>
          <cell r="DF478">
            <v>5.1152527882103102E-3</v>
          </cell>
        </row>
        <row r="479">
          <cell r="B479" t="str">
            <v>SS830</v>
          </cell>
          <cell r="CX479">
            <v>1.2915166596650368E-2</v>
          </cell>
          <cell r="CY479">
            <v>1.0466564068984295E-2</v>
          </cell>
          <cell r="CZ479">
            <v>1.0850318935746926E-2</v>
          </cell>
          <cell r="DA479">
            <v>1.1291779736792915E-2</v>
          </cell>
          <cell r="DB479">
            <v>1.0999392239719061E-2</v>
          </cell>
          <cell r="DC479">
            <v>1.0683555032863801E-2</v>
          </cell>
          <cell r="DD479">
            <v>1.0365793589730731E-2</v>
          </cell>
          <cell r="DE479">
            <v>1.0004339259499562E-2</v>
          </cell>
          <cell r="DF479">
            <v>9.6204633103033864E-3</v>
          </cell>
        </row>
        <row r="480">
          <cell r="B480" t="str">
            <v>SS832</v>
          </cell>
          <cell r="CX480">
            <v>4.6108901408600592E-3</v>
          </cell>
          <cell r="CY480">
            <v>4.4170359559291246E-3</v>
          </cell>
          <cell r="CZ480">
            <v>4.470058915894028E-3</v>
          </cell>
          <cell r="DA480">
            <v>4.7729961075776393E-3</v>
          </cell>
          <cell r="DB480">
            <v>4.6151916318348139E-3</v>
          </cell>
          <cell r="DC480">
            <v>4.4486145761488587E-3</v>
          </cell>
          <cell r="DD480">
            <v>4.2826786150956704E-3</v>
          </cell>
          <cell r="DE480">
            <v>4.1026796767606611E-3</v>
          </cell>
          <cell r="DF480">
            <v>3.9151886431295245E-3</v>
          </cell>
        </row>
        <row r="481">
          <cell r="B481" t="str">
            <v>SS833</v>
          </cell>
          <cell r="CX481">
            <v>1.2501261322603936E-2</v>
          </cell>
          <cell r="CY481">
            <v>1.5112858374737009E-2</v>
          </cell>
          <cell r="CZ481">
            <v>1.1708936740962439E-2</v>
          </cell>
          <cell r="DA481">
            <v>1.2827361291542856E-2</v>
          </cell>
          <cell r="DB481">
            <v>1.1830036074951736E-2</v>
          </cell>
          <cell r="DC481">
            <v>1.0906224894931404E-2</v>
          </cell>
          <cell r="DD481">
            <v>9.9802120949150259E-3</v>
          </cell>
          <cell r="DE481">
            <v>9.0859922208731334E-3</v>
          </cell>
          <cell r="DF481">
            <v>8.2072428576318163E-3</v>
          </cell>
        </row>
        <row r="482">
          <cell r="B482" t="str">
            <v>SS834</v>
          </cell>
          <cell r="CX482">
            <v>7.1421464953836861E-2</v>
          </cell>
          <cell r="CY482">
            <v>6.864938312000804E-2</v>
          </cell>
          <cell r="CZ482">
            <v>7.1975329116853226E-2</v>
          </cell>
          <cell r="DA482">
            <v>6.6142737209262628E-2</v>
          </cell>
          <cell r="DB482">
            <v>6.4476459546048664E-2</v>
          </cell>
          <cell r="DC482">
            <v>6.2661517556216573E-2</v>
          </cell>
          <cell r="DD482">
            <v>6.0805714040473788E-2</v>
          </cell>
          <cell r="DE482">
            <v>5.8696382007659524E-2</v>
          </cell>
          <cell r="DF482">
            <v>5.6444188021535495E-2</v>
          </cell>
        </row>
        <row r="483">
          <cell r="B483" t="str">
            <v>SS835</v>
          </cell>
          <cell r="CX483">
            <v>9.7143842104710595E-2</v>
          </cell>
          <cell r="CY483">
            <v>8.8778501923364297E-2</v>
          </cell>
          <cell r="CZ483">
            <v>9.6404222315222179E-2</v>
          </cell>
          <cell r="DA483">
            <v>7.7472560596567652E-2</v>
          </cell>
          <cell r="DB483">
            <v>7.0391647670880311E-2</v>
          </cell>
          <cell r="DC483">
            <v>6.291605018055578E-2</v>
          </cell>
          <cell r="DD483">
            <v>5.5507571802576157E-2</v>
          </cell>
          <cell r="DE483">
            <v>4.9194465118671274E-2</v>
          </cell>
          <cell r="DF483">
            <v>4.2796562678730603E-2</v>
          </cell>
        </row>
        <row r="484">
          <cell r="B484" t="str">
            <v>SS836</v>
          </cell>
          <cell r="CX484">
            <v>0.24683534238129842</v>
          </cell>
          <cell r="CY484">
            <v>0.27450794014756369</v>
          </cell>
          <cell r="CZ484">
            <v>0.26629398116246739</v>
          </cell>
          <cell r="DA484">
            <v>0.25059914660281379</v>
          </cell>
          <cell r="DB484">
            <v>0.24423187638014648</v>
          </cell>
          <cell r="DC484">
            <v>0.23733734795468164</v>
          </cell>
          <cell r="DD484">
            <v>0.23033344765480371</v>
          </cell>
          <cell r="DE484">
            <v>0.22238248522385484</v>
          </cell>
          <cell r="DF484">
            <v>0.21392717910292849</v>
          </cell>
        </row>
        <row r="485">
          <cell r="B485" t="str">
            <v>SS837</v>
          </cell>
          <cell r="CX485">
            <v>0.58217334343343285</v>
          </cell>
          <cell r="CY485">
            <v>0.71985126978818426</v>
          </cell>
          <cell r="CZ485">
            <v>0.53794076074137831</v>
          </cell>
          <cell r="DA485">
            <v>0.55898426706530302</v>
          </cell>
          <cell r="DB485">
            <v>0.54009749208130087</v>
          </cell>
          <cell r="DC485">
            <v>0.51537003754023714</v>
          </cell>
          <cell r="DD485">
            <v>0.48519121674104215</v>
          </cell>
          <cell r="DE485">
            <v>0.46624678987603563</v>
          </cell>
          <cell r="DF485">
            <v>0.44231766845601017</v>
          </cell>
        </row>
        <row r="486">
          <cell r="B486" t="str">
            <v>SS838</v>
          </cell>
          <cell r="CX486">
            <v>0.19053040720787565</v>
          </cell>
          <cell r="CY486">
            <v>0.32135022486349274</v>
          </cell>
          <cell r="CZ486">
            <v>0.15908689142050386</v>
          </cell>
          <cell r="DA486">
            <v>0.1608594842863951</v>
          </cell>
          <cell r="DB486">
            <v>0.16519551973616586</v>
          </cell>
          <cell r="DC486">
            <v>0.16836312801991199</v>
          </cell>
          <cell r="DD486">
            <v>0.17097223403025114</v>
          </cell>
          <cell r="DE486">
            <v>0.17289534843800652</v>
          </cell>
          <cell r="DF486">
            <v>0.17377547333280716</v>
          </cell>
        </row>
        <row r="487">
          <cell r="B487" t="str">
            <v>SS841</v>
          </cell>
          <cell r="CX487">
            <v>0</v>
          </cell>
          <cell r="CY487">
            <v>0</v>
          </cell>
          <cell r="CZ487">
            <v>0</v>
          </cell>
          <cell r="DA487">
            <v>0</v>
          </cell>
          <cell r="DB487">
            <v>0</v>
          </cell>
          <cell r="DC487">
            <v>0</v>
          </cell>
          <cell r="DD487">
            <v>0</v>
          </cell>
          <cell r="DE487">
            <v>0</v>
          </cell>
          <cell r="DF487">
            <v>0</v>
          </cell>
        </row>
        <row r="488">
          <cell r="B488" t="str">
            <v>SS842</v>
          </cell>
          <cell r="CX488">
            <v>0</v>
          </cell>
          <cell r="CY488">
            <v>0</v>
          </cell>
          <cell r="CZ488">
            <v>0</v>
          </cell>
          <cell r="DA488">
            <v>0</v>
          </cell>
          <cell r="DB488">
            <v>0</v>
          </cell>
          <cell r="DC488">
            <v>0</v>
          </cell>
          <cell r="DD488">
            <v>0</v>
          </cell>
          <cell r="DE488">
            <v>0</v>
          </cell>
          <cell r="DF488">
            <v>0</v>
          </cell>
        </row>
        <row r="489">
          <cell r="B489" t="str">
            <v>SS843</v>
          </cell>
          <cell r="CX489">
            <v>9.2487514094459263E-3</v>
          </cell>
          <cell r="CY489">
            <v>1.2238978169163842E-3</v>
          </cell>
          <cell r="CZ489">
            <v>1.5477232504209448E-3</v>
          </cell>
          <cell r="DA489">
            <v>1.3524838819499916E-3</v>
          </cell>
          <cell r="DB489">
            <v>1.236703758824436E-3</v>
          </cell>
          <cell r="DC489">
            <v>1.0068762436688081E-3</v>
          </cell>
          <cell r="DD489">
            <v>7.6834439533439295E-4</v>
          </cell>
          <cell r="DE489">
            <v>5.3383721930285117E-4</v>
          </cell>
          <cell r="DF489">
            <v>2.9306257890258371E-4</v>
          </cell>
        </row>
        <row r="490">
          <cell r="B490" t="str">
            <v>SS844</v>
          </cell>
          <cell r="CX490">
            <v>2.1654019572124096E-4</v>
          </cell>
          <cell r="CY490">
            <v>5.4854147733512807E-4</v>
          </cell>
          <cell r="CZ490">
            <v>6.713495599087833E-4</v>
          </cell>
          <cell r="DA490">
            <v>6.6852581029572472E-4</v>
          </cell>
          <cell r="DB490">
            <v>7.3290916675717189E-4</v>
          </cell>
          <cell r="DC490">
            <v>7.3902824683550307E-4</v>
          </cell>
          <cell r="DD490">
            <v>7.4408037851918956E-4</v>
          </cell>
          <cell r="DE490">
            <v>7.4635221035145743E-4</v>
          </cell>
          <cell r="DF490">
            <v>7.4527077803180643E-4</v>
          </cell>
        </row>
        <row r="491">
          <cell r="B491" t="str">
            <v>SS845</v>
          </cell>
          <cell r="CX491">
            <v>1.0183314666238202E-2</v>
          </cell>
          <cell r="CY491">
            <v>9.2276226290234409E-2</v>
          </cell>
          <cell r="CZ491">
            <v>5.4197562167820436E-2</v>
          </cell>
          <cell r="DA491">
            <v>6.3084174168770116E-2</v>
          </cell>
          <cell r="DB491">
            <v>7.3064705845533262E-2</v>
          </cell>
          <cell r="DC491">
            <v>7.7875894808083115E-2</v>
          </cell>
          <cell r="DD491">
            <v>8.2629037185514273E-2</v>
          </cell>
          <cell r="DE491">
            <v>8.7120233866838204E-2</v>
          </cell>
          <cell r="DF491">
            <v>9.1229146151043078E-2</v>
          </cell>
        </row>
        <row r="492">
          <cell r="B492" t="str">
            <v>SS846</v>
          </cell>
          <cell r="CX492">
            <v>3.3138543276862456E-2</v>
          </cell>
          <cell r="CY492">
            <v>0.15368444033423467</v>
          </cell>
          <cell r="CZ492">
            <v>0.1749366224057646</v>
          </cell>
          <cell r="DA492">
            <v>0.18054893900604974</v>
          </cell>
          <cell r="DB492">
            <v>0.19535613429105475</v>
          </cell>
          <cell r="DC492">
            <v>0.19464869432996035</v>
          </cell>
          <cell r="DD492">
            <v>0.19129587849986268</v>
          </cell>
          <cell r="DE492">
            <v>0.19150953591753853</v>
          </cell>
          <cell r="DF492">
            <v>0.18925317166624314</v>
          </cell>
        </row>
        <row r="493">
          <cell r="B493" t="str">
            <v>SS849</v>
          </cell>
          <cell r="CX493">
            <v>6.9339334551682397E-3</v>
          </cell>
          <cell r="CY493">
            <v>0</v>
          </cell>
          <cell r="CZ493">
            <v>0</v>
          </cell>
          <cell r="DA493">
            <v>0</v>
          </cell>
          <cell r="DB493">
            <v>0</v>
          </cell>
          <cell r="DC493">
            <v>0</v>
          </cell>
          <cell r="DD493">
            <v>0</v>
          </cell>
          <cell r="DE493">
            <v>0</v>
          </cell>
          <cell r="DF493">
            <v>0</v>
          </cell>
        </row>
        <row r="494">
          <cell r="B494" t="str">
            <v>SS853</v>
          </cell>
          <cell r="CX494">
            <v>7.2829425501753421E-4</v>
          </cell>
          <cell r="CY494">
            <v>0</v>
          </cell>
          <cell r="CZ494">
            <v>0</v>
          </cell>
          <cell r="DA494">
            <v>0</v>
          </cell>
          <cell r="DB494">
            <v>0</v>
          </cell>
          <cell r="DC494">
            <v>0</v>
          </cell>
          <cell r="DD494">
            <v>0</v>
          </cell>
          <cell r="DE494">
            <v>0</v>
          </cell>
          <cell r="DF494">
            <v>0</v>
          </cell>
        </row>
        <row r="495">
          <cell r="B495" t="str">
            <v>SS855</v>
          </cell>
          <cell r="CX495">
            <v>2.3267306341596991E-3</v>
          </cell>
          <cell r="CY495">
            <v>1.3742324740483789E-3</v>
          </cell>
          <cell r="CZ495">
            <v>4.4447779998999214E-4</v>
          </cell>
          <cell r="DA495">
            <v>1.2616402817914606E-4</v>
          </cell>
          <cell r="DB495">
            <v>0</v>
          </cell>
          <cell r="DC495">
            <v>0</v>
          </cell>
          <cell r="DD495">
            <v>0</v>
          </cell>
          <cell r="DE495">
            <v>0</v>
          </cell>
          <cell r="DF495">
            <v>0</v>
          </cell>
        </row>
        <row r="496">
          <cell r="B496" t="str">
            <v>SS856</v>
          </cell>
          <cell r="CX496">
            <v>0.23949761100100936</v>
          </cell>
          <cell r="CY496">
            <v>0.13693511071249986</v>
          </cell>
          <cell r="CZ496">
            <v>8.3647307232625187E-2</v>
          </cell>
          <cell r="DA496">
            <v>7.8115365995064634E-2</v>
          </cell>
          <cell r="DB496">
            <v>6.0218829690430083E-2</v>
          </cell>
          <cell r="DC496">
            <v>4.6550510712550855E-2</v>
          </cell>
          <cell r="DD496">
            <v>3.5916463719995656E-2</v>
          </cell>
          <cell r="DE496">
            <v>2.7300682524085851E-2</v>
          </cell>
          <cell r="DF496">
            <v>2.0465411188396718E-2</v>
          </cell>
        </row>
        <row r="497">
          <cell r="B497" t="str">
            <v>SS859</v>
          </cell>
          <cell r="CX497">
            <v>0</v>
          </cell>
          <cell r="CY497">
            <v>0</v>
          </cell>
          <cell r="CZ497">
            <v>0</v>
          </cell>
          <cell r="DA497">
            <v>0</v>
          </cell>
          <cell r="DB497">
            <v>0</v>
          </cell>
          <cell r="DC497">
            <v>0</v>
          </cell>
          <cell r="DD497">
            <v>0</v>
          </cell>
          <cell r="DE497">
            <v>0</v>
          </cell>
          <cell r="DF497">
            <v>0</v>
          </cell>
        </row>
        <row r="498">
          <cell r="B498" t="str">
            <v>SS860</v>
          </cell>
          <cell r="CX498">
            <v>1.6810774746746197E-3</v>
          </cell>
          <cell r="CY498">
            <v>8.1648780282219877E-4</v>
          </cell>
          <cell r="CZ498">
            <v>5.5780671173945339E-4</v>
          </cell>
          <cell r="DA498">
            <v>6.3506981064728111E-4</v>
          </cell>
          <cell r="DB498">
            <v>5.5607253130798709E-4</v>
          </cell>
          <cell r="DC498">
            <v>4.8815940112955898E-4</v>
          </cell>
          <cell r="DD498">
            <v>4.3069967832158233E-4</v>
          </cell>
          <cell r="DE498">
            <v>3.8206303887277683E-4</v>
          </cell>
          <cell r="DF498">
            <v>3.4077834970857646E-4</v>
          </cell>
        </row>
        <row r="499">
          <cell r="B499" t="str">
            <v>SS861</v>
          </cell>
          <cell r="CX499">
            <v>7.6215578141859003E-4</v>
          </cell>
          <cell r="CY499">
            <v>9.5880417650666438E-4</v>
          </cell>
          <cell r="CZ499">
            <v>5.8408736749578029E-4</v>
          </cell>
          <cell r="DA499">
            <v>6.2198158093964412E-4</v>
          </cell>
          <cell r="DB499">
            <v>4.8913991817872227E-4</v>
          </cell>
          <cell r="DC499">
            <v>3.4951992851753517E-4</v>
          </cell>
          <cell r="DD499">
            <v>2.4369556079099526E-4</v>
          </cell>
          <cell r="DE499">
            <v>1.8510665277536614E-4</v>
          </cell>
          <cell r="DF499">
            <v>1.2244397625795714E-4</v>
          </cell>
        </row>
        <row r="500">
          <cell r="B500" t="str">
            <v>SS862</v>
          </cell>
          <cell r="CX500">
            <v>9.6705657036069172E-4</v>
          </cell>
          <cell r="CY500">
            <v>1.37559996918697E-3</v>
          </cell>
          <cell r="CZ500">
            <v>9.5509435689628355E-4</v>
          </cell>
          <cell r="DA500">
            <v>1.1013812548468728E-3</v>
          </cell>
          <cell r="DB500">
            <v>9.645786086064839E-4</v>
          </cell>
          <cell r="DC500">
            <v>8.469337054419939E-4</v>
          </cell>
          <cell r="DD500">
            <v>7.4738761358386207E-4</v>
          </cell>
          <cell r="DE500">
            <v>6.6310735346529893E-4</v>
          </cell>
          <cell r="DF500">
            <v>5.9154115133139003E-4</v>
          </cell>
        </row>
        <row r="501">
          <cell r="B501" t="str">
            <v>SS865</v>
          </cell>
          <cell r="CX501">
            <v>3.7273483235219883E-4</v>
          </cell>
          <cell r="CY501">
            <v>1.3607006362350398E-3</v>
          </cell>
          <cell r="CZ501">
            <v>5.8829714452671427E-4</v>
          </cell>
          <cell r="DA501">
            <v>3.01604553656355E-4</v>
          </cell>
          <cell r="DB501">
            <v>1.3345455752282058E-4</v>
          </cell>
          <cell r="DC501">
            <v>1.1862359679275644E-4</v>
          </cell>
          <cell r="DD501">
            <v>7.0695512772642178E-5</v>
          </cell>
          <cell r="DE501">
            <v>0</v>
          </cell>
          <cell r="DF501">
            <v>0</v>
          </cell>
        </row>
        <row r="502">
          <cell r="B502" t="str">
            <v>SS866</v>
          </cell>
          <cell r="CX502">
            <v>1.5977702583290022E-3</v>
          </cell>
          <cell r="CY502">
            <v>6.1330284632405481E-4</v>
          </cell>
          <cell r="CZ502">
            <v>5.9856429448982998E-4</v>
          </cell>
          <cell r="DA502">
            <v>6.7506941548508409E-4</v>
          </cell>
          <cell r="DB502">
            <v>5.8833513297134774E-4</v>
          </cell>
          <cell r="DC502">
            <v>5.139299361267551E-4</v>
          </cell>
          <cell r="DD502">
            <v>4.5102037972442622E-4</v>
          </cell>
          <cell r="DE502">
            <v>3.9777386285552583E-4</v>
          </cell>
          <cell r="DF502">
            <v>3.5259331383893716E-4</v>
          </cell>
        </row>
        <row r="503">
          <cell r="B503" t="str">
            <v>SS867</v>
          </cell>
          <cell r="CX503">
            <v>2.1710817116090096E-3</v>
          </cell>
          <cell r="CY503">
            <v>6.1585829086683083E-3</v>
          </cell>
          <cell r="CZ503">
            <v>5.2324173442745503E-3</v>
          </cell>
          <cell r="DA503">
            <v>5.0588513160545476E-3</v>
          </cell>
          <cell r="DB503">
            <v>4.2163832845197339E-3</v>
          </cell>
          <cell r="DC503">
            <v>3.1273675573254838E-3</v>
          </cell>
          <cell r="DD503">
            <v>2.2423582674765516E-3</v>
          </cell>
          <cell r="DE503">
            <v>1.9315144347581237E-3</v>
          </cell>
          <cell r="DF503">
            <v>1.5028010916565231E-3</v>
          </cell>
        </row>
        <row r="504">
          <cell r="B504" t="str">
            <v>SS868</v>
          </cell>
          <cell r="CX504">
            <v>7.5709619734786217E-3</v>
          </cell>
          <cell r="CY504">
            <v>4.7403686677110497E-3</v>
          </cell>
          <cell r="CZ504">
            <v>3.6179556350422414E-3</v>
          </cell>
          <cell r="DA504">
            <v>3.7679585695400103E-3</v>
          </cell>
          <cell r="DB504">
            <v>3.3266994378536468E-3</v>
          </cell>
          <cell r="DC504">
            <v>2.9451576024935268E-3</v>
          </cell>
          <cell r="DD504">
            <v>2.6221774896222853E-3</v>
          </cell>
          <cell r="DE504">
            <v>2.3481308568231258E-3</v>
          </cell>
          <cell r="DF504">
            <v>2.1142551161074351E-3</v>
          </cell>
        </row>
        <row r="505">
          <cell r="B505" t="str">
            <v>SS869</v>
          </cell>
          <cell r="CX505">
            <v>1.6133934655301843E-2</v>
          </cell>
          <cell r="CY505">
            <v>1.1555108302836096E-2</v>
          </cell>
          <cell r="CZ505">
            <v>8.0308621938665371E-3</v>
          </cell>
          <cell r="DA505">
            <v>8.8721426025893686E-3</v>
          </cell>
          <cell r="DB505">
            <v>8.4505353823862411E-3</v>
          </cell>
          <cell r="DC505">
            <v>1.0953105943431679E-2</v>
          </cell>
          <cell r="DD505">
            <v>1.4514832137964598E-2</v>
          </cell>
          <cell r="DE505">
            <v>1.3000028296399306E-2</v>
          </cell>
          <cell r="DF505">
            <v>1.3060539516204459E-2</v>
          </cell>
        </row>
        <row r="506">
          <cell r="B506" t="str">
            <v>SS870</v>
          </cell>
          <cell r="CX506">
            <v>9.1695969246560535E-3</v>
          </cell>
          <cell r="CY506">
            <v>6.2338564356440446E-2</v>
          </cell>
          <cell r="CZ506">
            <v>1.9301645343784066E-2</v>
          </cell>
          <cell r="DA506">
            <v>1.8960542227136442E-2</v>
          </cell>
          <cell r="DB506">
            <v>1.6288486396908233E-2</v>
          </cell>
          <cell r="DC506">
            <v>1.4014505573732841E-2</v>
          </cell>
          <cell r="DD506">
            <v>1.2093557897846613E-2</v>
          </cell>
          <cell r="DE506">
            <v>1.0474442603901348E-2</v>
          </cell>
          <cell r="DF506">
            <v>9.1131949772033198E-3</v>
          </cell>
        </row>
        <row r="507">
          <cell r="B507" t="str">
            <v>SS639</v>
          </cell>
          <cell r="CX507">
            <v>5.1918900466229303</v>
          </cell>
          <cell r="CY507">
            <v>8.1617662732940612</v>
          </cell>
          <cell r="CZ507">
            <v>5.8368936376854341</v>
          </cell>
          <cell r="DA507">
            <v>6.6604807419687608</v>
          </cell>
          <cell r="DB507">
            <v>6.4451853032024129</v>
          </cell>
          <cell r="DC507">
            <v>6.2151935383499595</v>
          </cell>
          <cell r="DD507">
            <v>5.9812387811882859</v>
          </cell>
          <cell r="DE507">
            <v>5.7610312636061263</v>
          </cell>
          <cell r="DF507">
            <v>5.5198645111327735</v>
          </cell>
        </row>
        <row r="508">
          <cell r="B508" t="str">
            <v>SS640</v>
          </cell>
          <cell r="CX508">
            <v>2.0059857495767792</v>
          </cell>
          <cell r="CY508">
            <v>2.7330263872097778</v>
          </cell>
          <cell r="CZ508">
            <v>2.6111119892824468</v>
          </cell>
          <cell r="DA508">
            <v>2.9082069681222027</v>
          </cell>
          <cell r="DB508">
            <v>3.1397998293231524</v>
          </cell>
          <cell r="DC508">
            <v>3.3380332421115924</v>
          </cell>
          <cell r="DD508">
            <v>3.5125053870378484</v>
          </cell>
          <cell r="DE508">
            <v>3.6855460165805978</v>
          </cell>
          <cell r="DF508">
            <v>3.8184512612759516</v>
          </cell>
        </row>
        <row r="509">
          <cell r="B509" t="str">
            <v>SS647</v>
          </cell>
          <cell r="CX509">
            <v>0.52117012715209876</v>
          </cell>
          <cell r="CY509">
            <v>1.4423453463882063</v>
          </cell>
          <cell r="CZ509">
            <v>2.5316508725569524</v>
          </cell>
          <cell r="DA509">
            <v>2.3003352734317568</v>
          </cell>
          <cell r="DB509">
            <v>2.4868788161615907</v>
          </cell>
          <cell r="DC509">
            <v>2.454327954175803</v>
          </cell>
          <cell r="DD509">
            <v>2.5272443981582615</v>
          </cell>
          <cell r="DE509">
            <v>2.4531864316234135</v>
          </cell>
          <cell r="DF509">
            <v>2.5211932240627357</v>
          </cell>
        </row>
        <row r="510">
          <cell r="B510" t="str">
            <v>SS648</v>
          </cell>
          <cell r="CX510">
            <v>0.25364841996462739</v>
          </cell>
          <cell r="CY510">
            <v>1.2639062699904384</v>
          </cell>
          <cell r="CZ510">
            <v>1.5307046805600995</v>
          </cell>
          <cell r="DA510">
            <v>1.7875648228995034</v>
          </cell>
          <cell r="DB510">
            <v>2.2154918461571795</v>
          </cell>
          <cell r="DC510">
            <v>2.3739656158882472</v>
          </cell>
          <cell r="DD510">
            <v>2.5895403990453425</v>
          </cell>
          <cell r="DE510">
            <v>2.9262750795821328</v>
          </cell>
          <cell r="DF510">
            <v>3.1258277051838119</v>
          </cell>
        </row>
        <row r="511">
          <cell r="B511" t="str">
            <v>SS671</v>
          </cell>
          <cell r="CX511">
            <v>1.7711818829827899</v>
          </cell>
          <cell r="CY511">
            <v>0.31109952286207454</v>
          </cell>
          <cell r="CZ511">
            <v>0.10437878873476132</v>
          </cell>
          <cell r="DA511">
            <v>6.8515691431984674E-2</v>
          </cell>
          <cell r="DB511">
            <v>2.1048006540312036E-2</v>
          </cell>
          <cell r="DC511">
            <v>1.2484978120411177E-2</v>
          </cell>
          <cell r="DD511">
            <v>1.0206280789385944E-2</v>
          </cell>
          <cell r="DE511">
            <v>0</v>
          </cell>
          <cell r="DF511">
            <v>0</v>
          </cell>
        </row>
        <row r="512">
          <cell r="B512" t="str">
            <v>SS672</v>
          </cell>
          <cell r="CX512">
            <v>0.17474402376681905</v>
          </cell>
          <cell r="CY512">
            <v>0.27330768051816295</v>
          </cell>
          <cell r="CZ512">
            <v>0.33741770459790854</v>
          </cell>
          <cell r="DA512">
            <v>0.37277766443697535</v>
          </cell>
          <cell r="DB512">
            <v>0.29253674114776246</v>
          </cell>
          <cell r="DC512">
            <v>0.24792472590776382</v>
          </cell>
          <cell r="DD512">
            <v>0.21106508125400411</v>
          </cell>
          <cell r="DE512">
            <v>0.17433436552859982</v>
          </cell>
          <cell r="DF512">
            <v>0.14671724670509606</v>
          </cell>
        </row>
        <row r="513">
          <cell r="B513" t="str">
            <v>SS739</v>
          </cell>
          <cell r="CX513">
            <v>3.2544929425110403</v>
          </cell>
          <cell r="CY513">
            <v>4.2311920065063111</v>
          </cell>
          <cell r="CZ513">
            <v>4.4725712051886886</v>
          </cell>
          <cell r="DA513">
            <v>4.0517153925738745</v>
          </cell>
          <cell r="DB513">
            <v>3.9165592457829677</v>
          </cell>
          <cell r="DC513">
            <v>3.7737880528390289</v>
          </cell>
          <cell r="DD513">
            <v>3.6308342600595545</v>
          </cell>
          <cell r="DE513">
            <v>3.4953013712896404</v>
          </cell>
          <cell r="DF513">
            <v>3.3485350416308197</v>
          </cell>
        </row>
        <row r="514">
          <cell r="B514" t="str">
            <v>SS740</v>
          </cell>
          <cell r="CX514">
            <v>1.7699657023700945</v>
          </cell>
          <cell r="CY514">
            <v>1.8948882407450485</v>
          </cell>
          <cell r="CZ514">
            <v>1.7306618895165733</v>
          </cell>
          <cell r="DA514">
            <v>2.0293029812944381</v>
          </cell>
          <cell r="DB514">
            <v>2.1904300261972542</v>
          </cell>
          <cell r="DC514">
            <v>2.3287696731071064</v>
          </cell>
          <cell r="DD514">
            <v>2.4502673631199041</v>
          </cell>
          <cell r="DE514">
            <v>2.5706438962502092</v>
          </cell>
          <cell r="DF514">
            <v>2.6630473564864969</v>
          </cell>
        </row>
        <row r="515">
          <cell r="B515" t="str">
            <v>SS747</v>
          </cell>
          <cell r="CX515">
            <v>0.20566272296779861</v>
          </cell>
          <cell r="CY515">
            <v>0.65742287792961895</v>
          </cell>
          <cell r="CZ515">
            <v>0.78900419578043302</v>
          </cell>
          <cell r="DA515">
            <v>0.8599846745872608</v>
          </cell>
          <cell r="DB515">
            <v>0.93498031793730574</v>
          </cell>
          <cell r="DC515">
            <v>0.91912000192346066</v>
          </cell>
          <cell r="DD515">
            <v>0.9030008922222903</v>
          </cell>
          <cell r="DE515">
            <v>0.94656095696387099</v>
          </cell>
          <cell r="DF515">
            <v>0.90078575269883476</v>
          </cell>
        </row>
        <row r="516">
          <cell r="B516" t="str">
            <v>SS748</v>
          </cell>
          <cell r="CX516">
            <v>0.23164319619175247</v>
          </cell>
          <cell r="CY516">
            <v>0.80566521190632778</v>
          </cell>
          <cell r="CZ516">
            <v>0.83699198089407301</v>
          </cell>
          <cell r="DA516">
            <v>1.1097867782864788</v>
          </cell>
          <cell r="DB516">
            <v>1.3466011714693424</v>
          </cell>
          <cell r="DC516">
            <v>1.5005470448380991</v>
          </cell>
          <cell r="DD516">
            <v>1.6104805804757014</v>
          </cell>
          <cell r="DE516">
            <v>1.7911548564509485</v>
          </cell>
          <cell r="DF516">
            <v>1.9383481607467075</v>
          </cell>
        </row>
        <row r="517">
          <cell r="B517" t="str">
            <v>SS771</v>
          </cell>
          <cell r="CX517">
            <v>1.8751965366817409</v>
          </cell>
          <cell r="CY517">
            <v>0.17863200157329923</v>
          </cell>
          <cell r="CZ517">
            <v>6.1543744685274349E-2</v>
          </cell>
          <cell r="DA517">
            <v>4.410721929805838E-2</v>
          </cell>
          <cell r="DB517">
            <v>1.3482539086397936E-2</v>
          </cell>
          <cell r="DC517">
            <v>7.9518710871893106E-3</v>
          </cell>
          <cell r="DD517">
            <v>6.4591540277448012E-3</v>
          </cell>
          <cell r="DE517">
            <v>0</v>
          </cell>
          <cell r="DF517">
            <v>0</v>
          </cell>
        </row>
        <row r="518">
          <cell r="B518" t="str">
            <v>SS772</v>
          </cell>
          <cell r="CX518">
            <v>0.17635268967014023</v>
          </cell>
          <cell r="CY518">
            <v>0.51906510537586903</v>
          </cell>
          <cell r="CZ518">
            <v>0.62295049545719816</v>
          </cell>
          <cell r="DA518">
            <v>0.68582249587135224</v>
          </cell>
          <cell r="DB518">
            <v>0.5363507338000566</v>
          </cell>
          <cell r="DC518">
            <v>0.45300565381289143</v>
          </cell>
          <cell r="DD518">
            <v>0.38420582642368867</v>
          </cell>
          <cell r="DE518">
            <v>0.31611450325460183</v>
          </cell>
          <cell r="DF518">
            <v>0.26505132233864154</v>
          </cell>
        </row>
        <row r="519">
          <cell r="B519" t="str">
            <v>SS839</v>
          </cell>
          <cell r="CX519">
            <v>2.3659133782408373</v>
          </cell>
          <cell r="CY519">
            <v>3.1482701019321979</v>
          </cell>
          <cell r="CZ519">
            <v>4.3653534928662623</v>
          </cell>
          <cell r="DA519">
            <v>3.8267884168228088</v>
          </cell>
          <cell r="DB519">
            <v>3.7216304186941316</v>
          </cell>
          <cell r="DC519">
            <v>3.6021365598211643</v>
          </cell>
          <cell r="DD519">
            <v>3.48331439149612</v>
          </cell>
          <cell r="DE519">
            <v>3.3651552536307845</v>
          </cell>
          <cell r="DF519">
            <v>3.237562999173627</v>
          </cell>
        </row>
        <row r="520">
          <cell r="B520" t="str">
            <v>SS840</v>
          </cell>
          <cell r="CX520">
            <v>1.1709840255594122</v>
          </cell>
          <cell r="CY520">
            <v>1.7333934186886724</v>
          </cell>
          <cell r="CZ520">
            <v>1.4246855509156908</v>
          </cell>
          <cell r="DA520">
            <v>1.7811465549900933</v>
          </cell>
          <cell r="DB520">
            <v>1.9275033986548584</v>
          </cell>
          <cell r="DC520">
            <v>2.0552382698552067</v>
          </cell>
          <cell r="DD520">
            <v>2.1696847820726419</v>
          </cell>
          <cell r="DE520">
            <v>2.2771187568058902</v>
          </cell>
          <cell r="DF520">
            <v>2.3619478908912646</v>
          </cell>
        </row>
        <row r="521">
          <cell r="B521" t="str">
            <v>SS847</v>
          </cell>
          <cell r="CX521">
            <v>0.15655335783379543</v>
          </cell>
          <cell r="CY521">
            <v>0.72402261153657621</v>
          </cell>
          <cell r="CZ521">
            <v>1.0114518033922821</v>
          </cell>
          <cell r="DA521">
            <v>0.93638974999219671</v>
          </cell>
          <cell r="DB521">
            <v>1.0167343737388486</v>
          </cell>
          <cell r="DC521">
            <v>1.0234524686645121</v>
          </cell>
          <cell r="DD521">
            <v>1.0291598699260256</v>
          </cell>
          <cell r="DE521">
            <v>1.0318977829937124</v>
          </cell>
          <cell r="DF521">
            <v>1.0295611711974728</v>
          </cell>
        </row>
        <row r="522">
          <cell r="B522" t="str">
            <v>SS848</v>
          </cell>
          <cell r="CX522">
            <v>9.8509685394476604E-2</v>
          </cell>
          <cell r="CY522">
            <v>0.60869662879927644</v>
          </cell>
          <cell r="CZ522">
            <v>0.64953847595791592</v>
          </cell>
          <cell r="DA522">
            <v>0.88407919709284266</v>
          </cell>
          <cell r="DB522">
            <v>1.072742728555856</v>
          </cell>
          <cell r="DC522">
            <v>1.1897594857142535</v>
          </cell>
          <cell r="DD522">
            <v>1.3064712931323279</v>
          </cell>
          <cell r="DE522">
            <v>1.4235875158859117</v>
          </cell>
          <cell r="DF522">
            <v>1.5318888193824522</v>
          </cell>
        </row>
        <row r="523">
          <cell r="B523" t="str">
            <v>SS871</v>
          </cell>
          <cell r="CX523">
            <v>1.2429541629491394</v>
          </cell>
          <cell r="CY523">
            <v>0.14213332551987906</v>
          </cell>
          <cell r="CZ523">
            <v>4.4919831388066683E-2</v>
          </cell>
          <cell r="DA523">
            <v>3.478323258866664E-2</v>
          </cell>
          <cell r="DB523">
            <v>1.0750906046728802E-2</v>
          </cell>
          <cell r="DC523">
            <v>6.4226335929076454E-3</v>
          </cell>
          <cell r="DD523">
            <v>5.2936442844411435E-3</v>
          </cell>
          <cell r="DE523">
            <v>0</v>
          </cell>
          <cell r="DF523">
            <v>0</v>
          </cell>
        </row>
        <row r="524">
          <cell r="B524" t="str">
            <v>SS872</v>
          </cell>
          <cell r="CX524">
            <v>5.3945472788821697E-2</v>
          </cell>
          <cell r="CY524">
            <v>8.2646433750147991E-2</v>
          </cell>
          <cell r="CZ524">
            <v>0.14483192743528026</v>
          </cell>
          <cell r="DA524">
            <v>0.13067256607860081</v>
          </cell>
          <cell r="DB524">
            <v>0.10317985472844951</v>
          </cell>
          <cell r="DC524">
            <v>8.8029597377177332E-2</v>
          </cell>
          <cell r="DD524">
            <v>7.5502331474773782E-2</v>
          </cell>
          <cell r="DE524">
            <v>6.2873545465370523E-2</v>
          </cell>
          <cell r="DF524">
            <v>5.337214329101693E-2</v>
          </cell>
        </row>
        <row r="525">
          <cell r="B525" t="str">
            <v>SS500</v>
          </cell>
          <cell r="CX525">
            <v>0</v>
          </cell>
          <cell r="CY525">
            <v>0</v>
          </cell>
          <cell r="CZ525">
            <v>0</v>
          </cell>
          <cell r="DA525">
            <v>0</v>
          </cell>
          <cell r="DB525">
            <v>0</v>
          </cell>
          <cell r="DC525">
            <v>0</v>
          </cell>
          <cell r="DD525">
            <v>0</v>
          </cell>
          <cell r="DE525">
            <v>0</v>
          </cell>
          <cell r="DF525">
            <v>0</v>
          </cell>
        </row>
        <row r="526">
          <cell r="B526" t="str">
            <v>SS501</v>
          </cell>
          <cell r="CX526">
            <v>0</v>
          </cell>
          <cell r="CY526">
            <v>0</v>
          </cell>
          <cell r="CZ526">
            <v>0</v>
          </cell>
          <cell r="DA526">
            <v>0</v>
          </cell>
          <cell r="DB526">
            <v>0</v>
          </cell>
          <cell r="DC526">
            <v>0</v>
          </cell>
          <cell r="DD526">
            <v>0</v>
          </cell>
          <cell r="DE526">
            <v>0</v>
          </cell>
          <cell r="DF526">
            <v>0</v>
          </cell>
        </row>
        <row r="527">
          <cell r="B527" t="str">
            <v>SS502</v>
          </cell>
          <cell r="CX527">
            <v>0</v>
          </cell>
          <cell r="CY527">
            <v>0</v>
          </cell>
          <cell r="CZ527">
            <v>0</v>
          </cell>
          <cell r="DA527">
            <v>0</v>
          </cell>
          <cell r="DB527">
            <v>0</v>
          </cell>
          <cell r="DC527">
            <v>0</v>
          </cell>
          <cell r="DD527">
            <v>0</v>
          </cell>
          <cell r="DE527">
            <v>0</v>
          </cell>
          <cell r="DF527">
            <v>0</v>
          </cell>
        </row>
        <row r="528">
          <cell r="B528" t="str">
            <v>SS503</v>
          </cell>
          <cell r="CX528">
            <v>0</v>
          </cell>
          <cell r="CY528">
            <v>0</v>
          </cell>
          <cell r="CZ528">
            <v>0</v>
          </cell>
          <cell r="DA528">
            <v>0</v>
          </cell>
          <cell r="DB528">
            <v>0</v>
          </cell>
          <cell r="DC528">
            <v>0</v>
          </cell>
          <cell r="DD528">
            <v>0</v>
          </cell>
          <cell r="DE528">
            <v>0</v>
          </cell>
          <cell r="DF528">
            <v>0</v>
          </cell>
        </row>
        <row r="529">
          <cell r="B529" t="str">
            <v>SS504</v>
          </cell>
          <cell r="CX529">
            <v>0</v>
          </cell>
          <cell r="CY529">
            <v>0</v>
          </cell>
          <cell r="CZ529">
            <v>0</v>
          </cell>
          <cell r="DA529">
            <v>0</v>
          </cell>
          <cell r="DB529">
            <v>0</v>
          </cell>
          <cell r="DC529">
            <v>0</v>
          </cell>
          <cell r="DD529">
            <v>0</v>
          </cell>
          <cell r="DE529">
            <v>0</v>
          </cell>
          <cell r="DF529">
            <v>0</v>
          </cell>
        </row>
        <row r="530">
          <cell r="B530" t="str">
            <v>SS505</v>
          </cell>
          <cell r="CX530">
            <v>0</v>
          </cell>
          <cell r="CY530">
            <v>0</v>
          </cell>
          <cell r="CZ530">
            <v>0</v>
          </cell>
          <cell r="DA530">
            <v>0</v>
          </cell>
          <cell r="DB530">
            <v>0</v>
          </cell>
          <cell r="DC530">
            <v>0</v>
          </cell>
          <cell r="DD530">
            <v>0</v>
          </cell>
          <cell r="DE530">
            <v>0</v>
          </cell>
          <cell r="DF530">
            <v>0</v>
          </cell>
        </row>
        <row r="531">
          <cell r="B531">
            <v>0</v>
          </cell>
          <cell r="CX531">
            <v>0</v>
          </cell>
          <cell r="CY531">
            <v>0</v>
          </cell>
          <cell r="CZ531">
            <v>0</v>
          </cell>
          <cell r="DA531">
            <v>0</v>
          </cell>
          <cell r="DB531">
            <v>0</v>
          </cell>
          <cell r="DC531">
            <v>0</v>
          </cell>
          <cell r="DD531">
            <v>0</v>
          </cell>
          <cell r="DE531">
            <v>0</v>
          </cell>
          <cell r="DF531">
            <v>0</v>
          </cell>
        </row>
        <row r="532">
          <cell r="B532">
            <v>0</v>
          </cell>
          <cell r="CX532">
            <v>0</v>
          </cell>
          <cell r="CY532">
            <v>0</v>
          </cell>
          <cell r="CZ532">
            <v>0</v>
          </cell>
          <cell r="DA532">
            <v>0</v>
          </cell>
          <cell r="DB532">
            <v>0</v>
          </cell>
          <cell r="DC532">
            <v>0</v>
          </cell>
          <cell r="DD532">
            <v>0</v>
          </cell>
          <cell r="DE532">
            <v>0</v>
          </cell>
          <cell r="DF532">
            <v>0</v>
          </cell>
        </row>
        <row r="533">
          <cell r="B533">
            <v>0</v>
          </cell>
          <cell r="CX533">
            <v>0</v>
          </cell>
          <cell r="CY533">
            <v>0</v>
          </cell>
          <cell r="CZ533">
            <v>0</v>
          </cell>
          <cell r="DA533">
            <v>0</v>
          </cell>
          <cell r="DB533">
            <v>0</v>
          </cell>
          <cell r="DC533">
            <v>0</v>
          </cell>
          <cell r="DD533">
            <v>0</v>
          </cell>
          <cell r="DE533">
            <v>0</v>
          </cell>
          <cell r="DF533">
            <v>0</v>
          </cell>
        </row>
        <row r="534">
          <cell r="B534">
            <v>0</v>
          </cell>
          <cell r="CX534">
            <v>0</v>
          </cell>
          <cell r="CY534">
            <v>0</v>
          </cell>
          <cell r="CZ534">
            <v>0</v>
          </cell>
          <cell r="DA534">
            <v>0</v>
          </cell>
          <cell r="DB534">
            <v>0</v>
          </cell>
          <cell r="DC534">
            <v>0</v>
          </cell>
          <cell r="DD534">
            <v>0</v>
          </cell>
          <cell r="DE534">
            <v>0</v>
          </cell>
          <cell r="DF534">
            <v>0</v>
          </cell>
        </row>
        <row r="535">
          <cell r="B535">
            <v>0</v>
          </cell>
          <cell r="CX535">
            <v>0</v>
          </cell>
          <cell r="CY535">
            <v>0</v>
          </cell>
          <cell r="CZ535">
            <v>0</v>
          </cell>
          <cell r="DA535">
            <v>0</v>
          </cell>
          <cell r="DB535">
            <v>0</v>
          </cell>
          <cell r="DC535">
            <v>0</v>
          </cell>
          <cell r="DD535">
            <v>0</v>
          </cell>
          <cell r="DE535">
            <v>0</v>
          </cell>
          <cell r="DF535">
            <v>0</v>
          </cell>
        </row>
        <row r="536">
          <cell r="B536">
            <v>0</v>
          </cell>
          <cell r="CX536">
            <v>0</v>
          </cell>
          <cell r="CY536">
            <v>0</v>
          </cell>
          <cell r="CZ536">
            <v>0</v>
          </cell>
          <cell r="DA536">
            <v>0</v>
          </cell>
          <cell r="DB536">
            <v>0</v>
          </cell>
          <cell r="DC536">
            <v>0</v>
          </cell>
          <cell r="DD536">
            <v>0</v>
          </cell>
          <cell r="DE536">
            <v>0</v>
          </cell>
          <cell r="DF536">
            <v>0</v>
          </cell>
        </row>
        <row r="537">
          <cell r="B537">
            <v>0</v>
          </cell>
          <cell r="CX537">
            <v>0</v>
          </cell>
          <cell r="CY537">
            <v>0</v>
          </cell>
          <cell r="CZ537">
            <v>0</v>
          </cell>
          <cell r="DA537">
            <v>0</v>
          </cell>
          <cell r="DB537">
            <v>0</v>
          </cell>
          <cell r="DC537">
            <v>0</v>
          </cell>
          <cell r="DD537">
            <v>0</v>
          </cell>
          <cell r="DE537">
            <v>0</v>
          </cell>
          <cell r="DF537">
            <v>0</v>
          </cell>
        </row>
        <row r="538">
          <cell r="B538">
            <v>0</v>
          </cell>
          <cell r="CX538">
            <v>0</v>
          </cell>
          <cell r="CY538">
            <v>0</v>
          </cell>
          <cell r="CZ538">
            <v>0</v>
          </cell>
          <cell r="DA538">
            <v>0</v>
          </cell>
          <cell r="DB538">
            <v>0</v>
          </cell>
          <cell r="DC538">
            <v>0</v>
          </cell>
          <cell r="DD538">
            <v>0</v>
          </cell>
          <cell r="DE538">
            <v>0</v>
          </cell>
          <cell r="DF538">
            <v>0</v>
          </cell>
        </row>
        <row r="539">
          <cell r="B539">
            <v>0</v>
          </cell>
          <cell r="CX539">
            <v>0</v>
          </cell>
          <cell r="CY539">
            <v>0</v>
          </cell>
          <cell r="CZ539">
            <v>0</v>
          </cell>
          <cell r="DA539">
            <v>0</v>
          </cell>
          <cell r="DB539">
            <v>0</v>
          </cell>
          <cell r="DC539">
            <v>0</v>
          </cell>
          <cell r="DD539">
            <v>0</v>
          </cell>
          <cell r="DE539">
            <v>0</v>
          </cell>
          <cell r="DF539">
            <v>0</v>
          </cell>
        </row>
        <row r="540">
          <cell r="B540">
            <v>0</v>
          </cell>
          <cell r="CX540">
            <v>0</v>
          </cell>
          <cell r="CY540">
            <v>0</v>
          </cell>
          <cell r="CZ540">
            <v>0</v>
          </cell>
          <cell r="DA540">
            <v>0</v>
          </cell>
          <cell r="DB540">
            <v>0</v>
          </cell>
          <cell r="DC540">
            <v>0</v>
          </cell>
          <cell r="DD540">
            <v>0</v>
          </cell>
          <cell r="DE540">
            <v>0</v>
          </cell>
          <cell r="DF540">
            <v>0</v>
          </cell>
        </row>
        <row r="541">
          <cell r="B541">
            <v>0</v>
          </cell>
          <cell r="CX541">
            <v>0</v>
          </cell>
          <cell r="CY541">
            <v>0</v>
          </cell>
          <cell r="CZ541">
            <v>0</v>
          </cell>
          <cell r="DA541">
            <v>0</v>
          </cell>
          <cell r="DB541">
            <v>0</v>
          </cell>
          <cell r="DC541">
            <v>0</v>
          </cell>
          <cell r="DD541">
            <v>0</v>
          </cell>
          <cell r="DE541">
            <v>0</v>
          </cell>
          <cell r="DF541">
            <v>0</v>
          </cell>
        </row>
        <row r="542">
          <cell r="B542">
            <v>0</v>
          </cell>
          <cell r="CX542">
            <v>0</v>
          </cell>
          <cell r="CY542">
            <v>0</v>
          </cell>
          <cell r="CZ542">
            <v>0</v>
          </cell>
          <cell r="DA542">
            <v>0</v>
          </cell>
          <cell r="DB542">
            <v>0</v>
          </cell>
          <cell r="DC542">
            <v>0</v>
          </cell>
          <cell r="DD542">
            <v>0</v>
          </cell>
          <cell r="DE542">
            <v>0</v>
          </cell>
          <cell r="DF542">
            <v>0</v>
          </cell>
        </row>
        <row r="543">
          <cell r="B543">
            <v>0</v>
          </cell>
          <cell r="CX543">
            <v>0</v>
          </cell>
          <cell r="CY543">
            <v>0</v>
          </cell>
          <cell r="CZ543">
            <v>0</v>
          </cell>
          <cell r="DA543">
            <v>0</v>
          </cell>
          <cell r="DB543">
            <v>0</v>
          </cell>
          <cell r="DC543">
            <v>0</v>
          </cell>
          <cell r="DD543">
            <v>0</v>
          </cell>
          <cell r="DE543">
            <v>0</v>
          </cell>
          <cell r="DF543">
            <v>0</v>
          </cell>
        </row>
        <row r="544">
          <cell r="B544">
            <v>0</v>
          </cell>
          <cell r="CX544">
            <v>0</v>
          </cell>
          <cell r="CY544">
            <v>0</v>
          </cell>
          <cell r="CZ544">
            <v>0</v>
          </cell>
          <cell r="DA544">
            <v>0</v>
          </cell>
          <cell r="DB544">
            <v>0</v>
          </cell>
          <cell r="DC544">
            <v>0</v>
          </cell>
          <cell r="DD544">
            <v>0</v>
          </cell>
          <cell r="DE544">
            <v>0</v>
          </cell>
          <cell r="DF544">
            <v>0</v>
          </cell>
        </row>
        <row r="545">
          <cell r="B545">
            <v>0</v>
          </cell>
          <cell r="CX545">
            <v>0</v>
          </cell>
          <cell r="CY545">
            <v>0</v>
          </cell>
          <cell r="CZ545">
            <v>0</v>
          </cell>
          <cell r="DA545">
            <v>0</v>
          </cell>
          <cell r="DB545">
            <v>0</v>
          </cell>
          <cell r="DC545">
            <v>0</v>
          </cell>
          <cell r="DD545">
            <v>0</v>
          </cell>
          <cell r="DE545">
            <v>0</v>
          </cell>
          <cell r="DF545">
            <v>0</v>
          </cell>
        </row>
        <row r="546">
          <cell r="B546">
            <v>0</v>
          </cell>
          <cell r="CX546">
            <v>0</v>
          </cell>
          <cell r="CY546">
            <v>0</v>
          </cell>
          <cell r="CZ546">
            <v>0</v>
          </cell>
          <cell r="DA546">
            <v>0</v>
          </cell>
          <cell r="DB546">
            <v>0</v>
          </cell>
          <cell r="DC546">
            <v>0</v>
          </cell>
          <cell r="DD546">
            <v>0</v>
          </cell>
          <cell r="DE546">
            <v>0</v>
          </cell>
          <cell r="DF546">
            <v>0</v>
          </cell>
        </row>
        <row r="547">
          <cell r="B547">
            <v>0</v>
          </cell>
          <cell r="CX547">
            <v>0</v>
          </cell>
          <cell r="CY547">
            <v>0</v>
          </cell>
          <cell r="CZ547">
            <v>0</v>
          </cell>
          <cell r="DA547">
            <v>0</v>
          </cell>
          <cell r="DB547">
            <v>0</v>
          </cell>
          <cell r="DC547">
            <v>0</v>
          </cell>
          <cell r="DD547">
            <v>0</v>
          </cell>
          <cell r="DE547">
            <v>0</v>
          </cell>
          <cell r="DF547">
            <v>0</v>
          </cell>
        </row>
        <row r="548">
          <cell r="B548">
            <v>0</v>
          </cell>
          <cell r="CX548">
            <v>0</v>
          </cell>
          <cell r="CY548">
            <v>0</v>
          </cell>
          <cell r="CZ548">
            <v>0</v>
          </cell>
          <cell r="DA548">
            <v>0</v>
          </cell>
          <cell r="DB548">
            <v>0</v>
          </cell>
          <cell r="DC548">
            <v>0</v>
          </cell>
          <cell r="DD548">
            <v>0</v>
          </cell>
          <cell r="DE548">
            <v>0</v>
          </cell>
          <cell r="DF548">
            <v>0</v>
          </cell>
        </row>
        <row r="549">
          <cell r="B549">
            <v>0</v>
          </cell>
          <cell r="CX549">
            <v>0</v>
          </cell>
          <cell r="CY549">
            <v>0</v>
          </cell>
          <cell r="CZ549">
            <v>0</v>
          </cell>
          <cell r="DA549">
            <v>0</v>
          </cell>
          <cell r="DB549">
            <v>0</v>
          </cell>
          <cell r="DC549">
            <v>0</v>
          </cell>
          <cell r="DD549">
            <v>0</v>
          </cell>
          <cell r="DE549">
            <v>0</v>
          </cell>
          <cell r="DF549">
            <v>0</v>
          </cell>
        </row>
        <row r="550">
          <cell r="B550">
            <v>0</v>
          </cell>
          <cell r="CX550">
            <v>0</v>
          </cell>
          <cell r="CY550">
            <v>0</v>
          </cell>
          <cell r="CZ550">
            <v>0</v>
          </cell>
          <cell r="DA550">
            <v>0</v>
          </cell>
          <cell r="DB550">
            <v>0</v>
          </cell>
          <cell r="DC550">
            <v>0</v>
          </cell>
          <cell r="DD550">
            <v>0</v>
          </cell>
          <cell r="DE550">
            <v>0</v>
          </cell>
          <cell r="DF550">
            <v>0</v>
          </cell>
        </row>
        <row r="551">
          <cell r="B551">
            <v>0</v>
          </cell>
          <cell r="CX551">
            <v>0</v>
          </cell>
          <cell r="CY551">
            <v>0</v>
          </cell>
          <cell r="CZ551">
            <v>0</v>
          </cell>
          <cell r="DA551">
            <v>0</v>
          </cell>
          <cell r="DB551">
            <v>0</v>
          </cell>
          <cell r="DC551">
            <v>0</v>
          </cell>
          <cell r="DD551">
            <v>0</v>
          </cell>
          <cell r="DE551">
            <v>0</v>
          </cell>
          <cell r="DF551">
            <v>0</v>
          </cell>
        </row>
        <row r="552">
          <cell r="B552">
            <v>0</v>
          </cell>
          <cell r="CX552">
            <v>0</v>
          </cell>
          <cell r="CY552">
            <v>0</v>
          </cell>
          <cell r="CZ552">
            <v>0</v>
          </cell>
          <cell r="DA552">
            <v>0</v>
          </cell>
          <cell r="DB552">
            <v>0</v>
          </cell>
          <cell r="DC552">
            <v>0</v>
          </cell>
          <cell r="DD552">
            <v>0</v>
          </cell>
          <cell r="DE552">
            <v>0</v>
          </cell>
          <cell r="DF552">
            <v>0</v>
          </cell>
        </row>
        <row r="553">
          <cell r="B553">
            <v>0</v>
          </cell>
          <cell r="CX553">
            <v>0</v>
          </cell>
          <cell r="CY553">
            <v>0</v>
          </cell>
          <cell r="CZ553">
            <v>0</v>
          </cell>
          <cell r="DA553">
            <v>0</v>
          </cell>
          <cell r="DB553">
            <v>0</v>
          </cell>
          <cell r="DC553">
            <v>0</v>
          </cell>
          <cell r="DD553">
            <v>0</v>
          </cell>
          <cell r="DE553">
            <v>0</v>
          </cell>
          <cell r="DF553">
            <v>0</v>
          </cell>
        </row>
        <row r="554">
          <cell r="B554">
            <v>0</v>
          </cell>
          <cell r="CX554">
            <v>0</v>
          </cell>
          <cell r="CY554">
            <v>0</v>
          </cell>
          <cell r="CZ554">
            <v>0</v>
          </cell>
          <cell r="DA554">
            <v>0</v>
          </cell>
          <cell r="DB554">
            <v>0</v>
          </cell>
          <cell r="DC554">
            <v>0</v>
          </cell>
          <cell r="DD554">
            <v>0</v>
          </cell>
          <cell r="DE554">
            <v>0</v>
          </cell>
          <cell r="DF554">
            <v>0</v>
          </cell>
        </row>
        <row r="555">
          <cell r="B555">
            <v>0</v>
          </cell>
          <cell r="CX555">
            <v>0</v>
          </cell>
          <cell r="CY555">
            <v>0</v>
          </cell>
          <cell r="CZ555">
            <v>0</v>
          </cell>
          <cell r="DA555">
            <v>0</v>
          </cell>
          <cell r="DB555">
            <v>0</v>
          </cell>
          <cell r="DC555">
            <v>0</v>
          </cell>
          <cell r="DD555">
            <v>0</v>
          </cell>
          <cell r="DE555">
            <v>0</v>
          </cell>
          <cell r="DF555">
            <v>0</v>
          </cell>
        </row>
        <row r="556">
          <cell r="B556">
            <v>0</v>
          </cell>
          <cell r="CX556">
            <v>0</v>
          </cell>
          <cell r="CY556">
            <v>0</v>
          </cell>
          <cell r="CZ556">
            <v>0</v>
          </cell>
          <cell r="DA556">
            <v>0</v>
          </cell>
          <cell r="DB556">
            <v>0</v>
          </cell>
          <cell r="DC556">
            <v>0</v>
          </cell>
          <cell r="DD556">
            <v>0</v>
          </cell>
          <cell r="DE556">
            <v>0</v>
          </cell>
          <cell r="DF556">
            <v>0</v>
          </cell>
        </row>
        <row r="557">
          <cell r="B557">
            <v>0</v>
          </cell>
          <cell r="CX557">
            <v>0</v>
          </cell>
          <cell r="CY557">
            <v>0</v>
          </cell>
          <cell r="CZ557">
            <v>0</v>
          </cell>
          <cell r="DA557">
            <v>0</v>
          </cell>
          <cell r="DB557">
            <v>0</v>
          </cell>
          <cell r="DC557">
            <v>0</v>
          </cell>
          <cell r="DD557">
            <v>0</v>
          </cell>
          <cell r="DE557">
            <v>0</v>
          </cell>
          <cell r="DF557">
            <v>0</v>
          </cell>
        </row>
        <row r="558">
          <cell r="B558">
            <v>0</v>
          </cell>
          <cell r="CX558">
            <v>0</v>
          </cell>
          <cell r="CY558">
            <v>0</v>
          </cell>
          <cell r="CZ558">
            <v>0</v>
          </cell>
          <cell r="DA558">
            <v>0</v>
          </cell>
          <cell r="DB558">
            <v>0</v>
          </cell>
          <cell r="DC558">
            <v>0</v>
          </cell>
          <cell r="DD558">
            <v>0</v>
          </cell>
          <cell r="DE558">
            <v>0</v>
          </cell>
          <cell r="DF558">
            <v>0</v>
          </cell>
        </row>
        <row r="559">
          <cell r="B559">
            <v>0</v>
          </cell>
          <cell r="CX559">
            <v>0</v>
          </cell>
          <cell r="CY559">
            <v>0</v>
          </cell>
          <cell r="CZ559">
            <v>0</v>
          </cell>
          <cell r="DA559">
            <v>0</v>
          </cell>
          <cell r="DB559">
            <v>0</v>
          </cell>
          <cell r="DC559">
            <v>0</v>
          </cell>
          <cell r="DD559">
            <v>0</v>
          </cell>
          <cell r="DE559">
            <v>0</v>
          </cell>
          <cell r="DF559">
            <v>0</v>
          </cell>
        </row>
        <row r="560">
          <cell r="B560">
            <v>0</v>
          </cell>
          <cell r="CX560">
            <v>0</v>
          </cell>
          <cell r="CY560">
            <v>0</v>
          </cell>
          <cell r="CZ560">
            <v>0</v>
          </cell>
          <cell r="DA560">
            <v>0</v>
          </cell>
          <cell r="DB560">
            <v>0</v>
          </cell>
          <cell r="DC560">
            <v>0</v>
          </cell>
          <cell r="DD560">
            <v>0</v>
          </cell>
          <cell r="DE560">
            <v>0</v>
          </cell>
          <cell r="DF560">
            <v>0</v>
          </cell>
        </row>
        <row r="561">
          <cell r="B561">
            <v>0</v>
          </cell>
          <cell r="CX561">
            <v>0</v>
          </cell>
          <cell r="CY561">
            <v>0</v>
          </cell>
          <cell r="CZ561">
            <v>0</v>
          </cell>
          <cell r="DA561">
            <v>0</v>
          </cell>
          <cell r="DB561">
            <v>0</v>
          </cell>
          <cell r="DC561">
            <v>0</v>
          </cell>
          <cell r="DD561">
            <v>0</v>
          </cell>
          <cell r="DE561">
            <v>0</v>
          </cell>
          <cell r="DF561">
            <v>0</v>
          </cell>
        </row>
        <row r="562">
          <cell r="B562">
            <v>0</v>
          </cell>
          <cell r="CX562">
            <v>0</v>
          </cell>
          <cell r="CY562">
            <v>0</v>
          </cell>
          <cell r="CZ562">
            <v>0</v>
          </cell>
          <cell r="DA562">
            <v>0</v>
          </cell>
          <cell r="DB562">
            <v>0</v>
          </cell>
          <cell r="DC562">
            <v>0</v>
          </cell>
          <cell r="DD562">
            <v>0</v>
          </cell>
          <cell r="DE562">
            <v>0</v>
          </cell>
          <cell r="DF562">
            <v>0</v>
          </cell>
        </row>
        <row r="563">
          <cell r="B563">
            <v>0</v>
          </cell>
          <cell r="CX563">
            <v>0</v>
          </cell>
          <cell r="CY563">
            <v>0</v>
          </cell>
          <cell r="CZ563">
            <v>0</v>
          </cell>
          <cell r="DA563">
            <v>0</v>
          </cell>
          <cell r="DB563">
            <v>0</v>
          </cell>
          <cell r="DC563">
            <v>0</v>
          </cell>
          <cell r="DD563">
            <v>0</v>
          </cell>
          <cell r="DE563">
            <v>0</v>
          </cell>
          <cell r="DF563">
            <v>0</v>
          </cell>
        </row>
        <row r="564">
          <cell r="B564">
            <v>0</v>
          </cell>
          <cell r="CX564">
            <v>0</v>
          </cell>
          <cell r="CY564">
            <v>0</v>
          </cell>
          <cell r="CZ564">
            <v>0</v>
          </cell>
          <cell r="DA564">
            <v>0</v>
          </cell>
          <cell r="DB564">
            <v>0</v>
          </cell>
          <cell r="DC564">
            <v>0</v>
          </cell>
          <cell r="DD564">
            <v>0</v>
          </cell>
          <cell r="DE564">
            <v>0</v>
          </cell>
          <cell r="DF564">
            <v>0</v>
          </cell>
        </row>
        <row r="565">
          <cell r="B565">
            <v>0</v>
          </cell>
          <cell r="CX565">
            <v>0</v>
          </cell>
          <cell r="CY565">
            <v>0</v>
          </cell>
          <cell r="CZ565">
            <v>0</v>
          </cell>
          <cell r="DA565">
            <v>0</v>
          </cell>
          <cell r="DB565">
            <v>0</v>
          </cell>
          <cell r="DC565">
            <v>0</v>
          </cell>
          <cell r="DD565">
            <v>0</v>
          </cell>
          <cell r="DE565">
            <v>0</v>
          </cell>
          <cell r="DF565">
            <v>0</v>
          </cell>
        </row>
        <row r="566">
          <cell r="B566">
            <v>0</v>
          </cell>
          <cell r="CX566">
            <v>0</v>
          </cell>
          <cell r="CY566">
            <v>0</v>
          </cell>
          <cell r="CZ566">
            <v>0</v>
          </cell>
          <cell r="DA566">
            <v>0</v>
          </cell>
          <cell r="DB566">
            <v>0</v>
          </cell>
          <cell r="DC566">
            <v>0</v>
          </cell>
          <cell r="DD566">
            <v>0</v>
          </cell>
          <cell r="DE566">
            <v>0</v>
          </cell>
          <cell r="DF566">
            <v>0</v>
          </cell>
        </row>
        <row r="567">
          <cell r="B567">
            <v>0</v>
          </cell>
          <cell r="CX567">
            <v>0</v>
          </cell>
          <cell r="CY567">
            <v>0</v>
          </cell>
          <cell r="CZ567">
            <v>0</v>
          </cell>
          <cell r="DA567">
            <v>0</v>
          </cell>
          <cell r="DB567">
            <v>0</v>
          </cell>
          <cell r="DC567">
            <v>0</v>
          </cell>
          <cell r="DD567">
            <v>0</v>
          </cell>
          <cell r="DE567">
            <v>0</v>
          </cell>
          <cell r="DF567">
            <v>0</v>
          </cell>
        </row>
        <row r="568">
          <cell r="B568">
            <v>0</v>
          </cell>
          <cell r="CX568">
            <v>0</v>
          </cell>
          <cell r="CY568">
            <v>0</v>
          </cell>
          <cell r="CZ568">
            <v>0</v>
          </cell>
          <cell r="DA568">
            <v>0</v>
          </cell>
          <cell r="DB568">
            <v>0</v>
          </cell>
          <cell r="DC568">
            <v>0</v>
          </cell>
          <cell r="DD568">
            <v>0</v>
          </cell>
          <cell r="DE568">
            <v>0</v>
          </cell>
          <cell r="DF568">
            <v>0</v>
          </cell>
        </row>
        <row r="569">
          <cell r="B569">
            <v>0</v>
          </cell>
          <cell r="CX569">
            <v>0</v>
          </cell>
          <cell r="CY569">
            <v>0</v>
          </cell>
          <cell r="CZ569">
            <v>0</v>
          </cell>
          <cell r="DA569">
            <v>0</v>
          </cell>
          <cell r="DB569">
            <v>0</v>
          </cell>
          <cell r="DC569">
            <v>0</v>
          </cell>
          <cell r="DD569">
            <v>0</v>
          </cell>
          <cell r="DE569">
            <v>0</v>
          </cell>
          <cell r="DF569">
            <v>0</v>
          </cell>
        </row>
        <row r="570">
          <cell r="B570">
            <v>0</v>
          </cell>
          <cell r="CX570">
            <v>0</v>
          </cell>
          <cell r="CY570">
            <v>0</v>
          </cell>
          <cell r="CZ570">
            <v>0</v>
          </cell>
          <cell r="DA570">
            <v>0</v>
          </cell>
          <cell r="DB570">
            <v>0</v>
          </cell>
          <cell r="DC570">
            <v>0</v>
          </cell>
          <cell r="DD570">
            <v>0</v>
          </cell>
          <cell r="DE570">
            <v>0</v>
          </cell>
          <cell r="DF570">
            <v>0</v>
          </cell>
        </row>
        <row r="571">
          <cell r="B571">
            <v>0</v>
          </cell>
          <cell r="CX571">
            <v>0</v>
          </cell>
          <cell r="CY571">
            <v>0</v>
          </cell>
          <cell r="CZ571">
            <v>0</v>
          </cell>
          <cell r="DA571">
            <v>0</v>
          </cell>
          <cell r="DB571">
            <v>0</v>
          </cell>
          <cell r="DC571">
            <v>0</v>
          </cell>
          <cell r="DD571">
            <v>0</v>
          </cell>
          <cell r="DE571">
            <v>0</v>
          </cell>
          <cell r="DF571">
            <v>0</v>
          </cell>
        </row>
        <row r="572">
          <cell r="B572">
            <v>0</v>
          </cell>
          <cell r="CX572">
            <v>0</v>
          </cell>
          <cell r="CY572">
            <v>0</v>
          </cell>
          <cell r="CZ572">
            <v>0</v>
          </cell>
          <cell r="DA572">
            <v>0</v>
          </cell>
          <cell r="DB572">
            <v>0</v>
          </cell>
          <cell r="DC572">
            <v>0</v>
          </cell>
          <cell r="DD572">
            <v>0</v>
          </cell>
          <cell r="DE572">
            <v>0</v>
          </cell>
          <cell r="DF572">
            <v>0</v>
          </cell>
        </row>
        <row r="573">
          <cell r="B573">
            <v>0</v>
          </cell>
          <cell r="CX573">
            <v>0</v>
          </cell>
          <cell r="CY573">
            <v>0</v>
          </cell>
          <cell r="CZ573">
            <v>0</v>
          </cell>
          <cell r="DA573">
            <v>0</v>
          </cell>
          <cell r="DB573">
            <v>0</v>
          </cell>
          <cell r="DC573">
            <v>0</v>
          </cell>
          <cell r="DD573">
            <v>0</v>
          </cell>
          <cell r="DE573">
            <v>0</v>
          </cell>
          <cell r="DF573">
            <v>0</v>
          </cell>
        </row>
        <row r="574">
          <cell r="B574">
            <v>0</v>
          </cell>
          <cell r="CX574">
            <v>0</v>
          </cell>
          <cell r="CY574">
            <v>0</v>
          </cell>
          <cell r="CZ574">
            <v>0</v>
          </cell>
          <cell r="DA574">
            <v>0</v>
          </cell>
          <cell r="DB574">
            <v>0</v>
          </cell>
          <cell r="DC574">
            <v>0</v>
          </cell>
          <cell r="DD574">
            <v>0</v>
          </cell>
          <cell r="DE574">
            <v>0</v>
          </cell>
          <cell r="DF574">
            <v>0</v>
          </cell>
        </row>
        <row r="575">
          <cell r="B575">
            <v>0</v>
          </cell>
          <cell r="CX575">
            <v>0</v>
          </cell>
          <cell r="CY575">
            <v>0</v>
          </cell>
          <cell r="CZ575">
            <v>0</v>
          </cell>
          <cell r="DA575">
            <v>0</v>
          </cell>
          <cell r="DB575">
            <v>0</v>
          </cell>
          <cell r="DC575">
            <v>0</v>
          </cell>
          <cell r="DD575">
            <v>0</v>
          </cell>
          <cell r="DE575">
            <v>0</v>
          </cell>
          <cell r="DF575">
            <v>0</v>
          </cell>
        </row>
        <row r="576">
          <cell r="B576">
            <v>0</v>
          </cell>
          <cell r="CX576">
            <v>0</v>
          </cell>
          <cell r="CY576">
            <v>0</v>
          </cell>
          <cell r="CZ576">
            <v>0</v>
          </cell>
          <cell r="DA576">
            <v>0</v>
          </cell>
          <cell r="DB576">
            <v>0</v>
          </cell>
          <cell r="DC576">
            <v>0</v>
          </cell>
          <cell r="DD576">
            <v>0</v>
          </cell>
          <cell r="DE576">
            <v>0</v>
          </cell>
          <cell r="DF576">
            <v>0</v>
          </cell>
        </row>
        <row r="577">
          <cell r="B577">
            <v>0</v>
          </cell>
          <cell r="CX577">
            <v>0</v>
          </cell>
          <cell r="CY577">
            <v>0</v>
          </cell>
          <cell r="CZ577">
            <v>0</v>
          </cell>
          <cell r="DA577">
            <v>0</v>
          </cell>
          <cell r="DB577">
            <v>0</v>
          </cell>
          <cell r="DC577">
            <v>0</v>
          </cell>
          <cell r="DD577">
            <v>0</v>
          </cell>
          <cell r="DE577">
            <v>0</v>
          </cell>
          <cell r="DF577">
            <v>0</v>
          </cell>
        </row>
        <row r="578">
          <cell r="B578">
            <v>0</v>
          </cell>
          <cell r="CX578">
            <v>0</v>
          </cell>
          <cell r="CY578">
            <v>0</v>
          </cell>
          <cell r="CZ578">
            <v>0</v>
          </cell>
          <cell r="DA578">
            <v>0</v>
          </cell>
          <cell r="DB578">
            <v>0</v>
          </cell>
          <cell r="DC578">
            <v>0</v>
          </cell>
          <cell r="DD578">
            <v>0</v>
          </cell>
          <cell r="DE578">
            <v>0</v>
          </cell>
          <cell r="DF578">
            <v>0</v>
          </cell>
        </row>
        <row r="579">
          <cell r="B579">
            <v>0</v>
          </cell>
          <cell r="CX579">
            <v>0</v>
          </cell>
          <cell r="CY579">
            <v>0</v>
          </cell>
          <cell r="CZ579">
            <v>0</v>
          </cell>
          <cell r="DA579">
            <v>0</v>
          </cell>
          <cell r="DB579">
            <v>0</v>
          </cell>
          <cell r="DC579">
            <v>0</v>
          </cell>
          <cell r="DD579">
            <v>0</v>
          </cell>
          <cell r="DE579">
            <v>0</v>
          </cell>
          <cell r="DF579">
            <v>0</v>
          </cell>
        </row>
        <row r="580">
          <cell r="B580">
            <v>0</v>
          </cell>
          <cell r="CX580">
            <v>0</v>
          </cell>
          <cell r="CY580">
            <v>0</v>
          </cell>
          <cell r="CZ580">
            <v>0</v>
          </cell>
          <cell r="DA580">
            <v>0</v>
          </cell>
          <cell r="DB580">
            <v>0</v>
          </cell>
          <cell r="DC580">
            <v>0</v>
          </cell>
          <cell r="DD580">
            <v>0</v>
          </cell>
          <cell r="DE580">
            <v>0</v>
          </cell>
          <cell r="DF580">
            <v>0</v>
          </cell>
        </row>
        <row r="581">
          <cell r="B581">
            <v>0</v>
          </cell>
          <cell r="CX581">
            <v>0</v>
          </cell>
          <cell r="CY581">
            <v>0</v>
          </cell>
          <cell r="CZ581">
            <v>0</v>
          </cell>
          <cell r="DA581">
            <v>0</v>
          </cell>
          <cell r="DB581">
            <v>0</v>
          </cell>
          <cell r="DC581">
            <v>0</v>
          </cell>
          <cell r="DD581">
            <v>0</v>
          </cell>
          <cell r="DE581">
            <v>0</v>
          </cell>
          <cell r="DF581">
            <v>0</v>
          </cell>
        </row>
        <row r="582">
          <cell r="B582">
            <v>0</v>
          </cell>
          <cell r="CX582">
            <v>0</v>
          </cell>
          <cell r="CY582">
            <v>0</v>
          </cell>
          <cell r="CZ582">
            <v>0</v>
          </cell>
          <cell r="DA582">
            <v>0</v>
          </cell>
          <cell r="DB582">
            <v>0</v>
          </cell>
          <cell r="DC582">
            <v>0</v>
          </cell>
          <cell r="DD582">
            <v>0</v>
          </cell>
          <cell r="DE582">
            <v>0</v>
          </cell>
          <cell r="DF582">
            <v>0</v>
          </cell>
        </row>
        <row r="583">
          <cell r="B583">
            <v>0</v>
          </cell>
          <cell r="CX583">
            <v>0</v>
          </cell>
          <cell r="CY583">
            <v>0</v>
          </cell>
          <cell r="CZ583">
            <v>0</v>
          </cell>
          <cell r="DA583">
            <v>0</v>
          </cell>
          <cell r="DB583">
            <v>0</v>
          </cell>
          <cell r="DC583">
            <v>0</v>
          </cell>
          <cell r="DD583">
            <v>0</v>
          </cell>
          <cell r="DE583">
            <v>0</v>
          </cell>
          <cell r="DF583">
            <v>0</v>
          </cell>
        </row>
        <row r="584">
          <cell r="B584">
            <v>0</v>
          </cell>
          <cell r="CX584">
            <v>0</v>
          </cell>
          <cell r="CY584">
            <v>0</v>
          </cell>
          <cell r="CZ584">
            <v>0</v>
          </cell>
          <cell r="DA584">
            <v>0</v>
          </cell>
          <cell r="DB584">
            <v>0</v>
          </cell>
          <cell r="DC584">
            <v>0</v>
          </cell>
          <cell r="DD584">
            <v>0</v>
          </cell>
          <cell r="DE584">
            <v>0</v>
          </cell>
          <cell r="DF584">
            <v>0</v>
          </cell>
        </row>
        <row r="585">
          <cell r="B585">
            <v>0</v>
          </cell>
          <cell r="CX585">
            <v>0</v>
          </cell>
          <cell r="CY585">
            <v>0</v>
          </cell>
          <cell r="CZ585">
            <v>0</v>
          </cell>
          <cell r="DA585">
            <v>0</v>
          </cell>
          <cell r="DB585">
            <v>0</v>
          </cell>
          <cell r="DC585">
            <v>0</v>
          </cell>
          <cell r="DD585">
            <v>0</v>
          </cell>
          <cell r="DE585">
            <v>0</v>
          </cell>
          <cell r="DF585">
            <v>0</v>
          </cell>
        </row>
        <row r="586">
          <cell r="B586">
            <v>0</v>
          </cell>
          <cell r="CX586">
            <v>0</v>
          </cell>
          <cell r="CY586">
            <v>0</v>
          </cell>
          <cell r="CZ586">
            <v>0</v>
          </cell>
          <cell r="DA586">
            <v>0</v>
          </cell>
          <cell r="DB586">
            <v>0</v>
          </cell>
          <cell r="DC586">
            <v>0</v>
          </cell>
          <cell r="DD586">
            <v>0</v>
          </cell>
          <cell r="DE586">
            <v>0</v>
          </cell>
          <cell r="DF586">
            <v>0</v>
          </cell>
        </row>
        <row r="587">
          <cell r="B587">
            <v>0</v>
          </cell>
          <cell r="CX587">
            <v>0</v>
          </cell>
          <cell r="CY587">
            <v>0</v>
          </cell>
          <cell r="CZ587">
            <v>0</v>
          </cell>
          <cell r="DA587">
            <v>0</v>
          </cell>
          <cell r="DB587">
            <v>0</v>
          </cell>
          <cell r="DC587">
            <v>0</v>
          </cell>
          <cell r="DD587">
            <v>0</v>
          </cell>
          <cell r="DE587">
            <v>0</v>
          </cell>
          <cell r="DF587">
            <v>0</v>
          </cell>
        </row>
        <row r="588">
          <cell r="B588">
            <v>0</v>
          </cell>
          <cell r="CX588">
            <v>0</v>
          </cell>
          <cell r="CY588">
            <v>0</v>
          </cell>
          <cell r="CZ588">
            <v>0</v>
          </cell>
          <cell r="DA588">
            <v>0</v>
          </cell>
          <cell r="DB588">
            <v>0</v>
          </cell>
          <cell r="DC588">
            <v>0</v>
          </cell>
          <cell r="DD588">
            <v>0</v>
          </cell>
          <cell r="DE588">
            <v>0</v>
          </cell>
          <cell r="DF588">
            <v>0</v>
          </cell>
        </row>
        <row r="589">
          <cell r="B589">
            <v>0</v>
          </cell>
          <cell r="CX589">
            <v>0</v>
          </cell>
          <cell r="CY589">
            <v>0</v>
          </cell>
          <cell r="CZ589">
            <v>0</v>
          </cell>
          <cell r="DA589">
            <v>0</v>
          </cell>
          <cell r="DB589">
            <v>0</v>
          </cell>
          <cell r="DC589">
            <v>0</v>
          </cell>
          <cell r="DD589">
            <v>0</v>
          </cell>
          <cell r="DE589">
            <v>0</v>
          </cell>
          <cell r="DF589">
            <v>0</v>
          </cell>
        </row>
        <row r="590">
          <cell r="B590">
            <v>0</v>
          </cell>
          <cell r="CX590">
            <v>0</v>
          </cell>
          <cell r="CY590">
            <v>0</v>
          </cell>
          <cell r="CZ590">
            <v>0</v>
          </cell>
          <cell r="DA590">
            <v>0</v>
          </cell>
          <cell r="DB590">
            <v>0</v>
          </cell>
          <cell r="DC590">
            <v>0</v>
          </cell>
          <cell r="DD590">
            <v>0</v>
          </cell>
          <cell r="DE590">
            <v>0</v>
          </cell>
          <cell r="DF590">
            <v>0</v>
          </cell>
        </row>
        <row r="591">
          <cell r="B591">
            <v>0</v>
          </cell>
          <cell r="CX591">
            <v>0</v>
          </cell>
          <cell r="CY591">
            <v>0</v>
          </cell>
          <cell r="CZ591">
            <v>0</v>
          </cell>
          <cell r="DA591">
            <v>0</v>
          </cell>
          <cell r="DB591">
            <v>0</v>
          </cell>
          <cell r="DC591">
            <v>0</v>
          </cell>
          <cell r="DD591">
            <v>0</v>
          </cell>
          <cell r="DE591">
            <v>0</v>
          </cell>
          <cell r="DF591">
            <v>0</v>
          </cell>
        </row>
        <row r="592">
          <cell r="B592">
            <v>0</v>
          </cell>
          <cell r="CX592">
            <v>0</v>
          </cell>
          <cell r="CY592">
            <v>0</v>
          </cell>
          <cell r="CZ592">
            <v>0</v>
          </cell>
          <cell r="DA592">
            <v>0</v>
          </cell>
          <cell r="DB592">
            <v>0</v>
          </cell>
          <cell r="DC592">
            <v>0</v>
          </cell>
          <cell r="DD592">
            <v>0</v>
          </cell>
          <cell r="DE592">
            <v>0</v>
          </cell>
          <cell r="DF592">
            <v>0</v>
          </cell>
        </row>
        <row r="593">
          <cell r="B593">
            <v>0</v>
          </cell>
          <cell r="CX593">
            <v>0</v>
          </cell>
          <cell r="CY593">
            <v>0</v>
          </cell>
          <cell r="CZ593">
            <v>0</v>
          </cell>
          <cell r="DA593">
            <v>0</v>
          </cell>
          <cell r="DB593">
            <v>0</v>
          </cell>
          <cell r="DC593">
            <v>0</v>
          </cell>
          <cell r="DD593">
            <v>0</v>
          </cell>
          <cell r="DE593">
            <v>0</v>
          </cell>
          <cell r="DF593">
            <v>0</v>
          </cell>
        </row>
        <row r="594">
          <cell r="B594">
            <v>0</v>
          </cell>
          <cell r="CX594">
            <v>0</v>
          </cell>
          <cell r="CY594">
            <v>0</v>
          </cell>
          <cell r="CZ594">
            <v>0</v>
          </cell>
          <cell r="DA594">
            <v>0</v>
          </cell>
          <cell r="DB594">
            <v>0</v>
          </cell>
          <cell r="DC594">
            <v>0</v>
          </cell>
          <cell r="DD594">
            <v>0</v>
          </cell>
          <cell r="DE594">
            <v>0</v>
          </cell>
          <cell r="DF594">
            <v>0</v>
          </cell>
        </row>
        <row r="595">
          <cell r="B595">
            <v>0</v>
          </cell>
          <cell r="CX595">
            <v>0</v>
          </cell>
          <cell r="CY595">
            <v>0</v>
          </cell>
          <cell r="CZ595">
            <v>0</v>
          </cell>
          <cell r="DA595">
            <v>0</v>
          </cell>
          <cell r="DB595">
            <v>0</v>
          </cell>
          <cell r="DC595">
            <v>0</v>
          </cell>
          <cell r="DD595">
            <v>0</v>
          </cell>
          <cell r="DE595">
            <v>0</v>
          </cell>
          <cell r="DF595">
            <v>0</v>
          </cell>
        </row>
        <row r="596">
          <cell r="B596">
            <v>0</v>
          </cell>
          <cell r="CX596">
            <v>0</v>
          </cell>
          <cell r="CY596">
            <v>0</v>
          </cell>
          <cell r="CZ596">
            <v>0</v>
          </cell>
          <cell r="DA596">
            <v>0</v>
          </cell>
          <cell r="DB596">
            <v>0</v>
          </cell>
          <cell r="DC596">
            <v>0</v>
          </cell>
          <cell r="DD596">
            <v>0</v>
          </cell>
          <cell r="DE596">
            <v>0</v>
          </cell>
          <cell r="DF596">
            <v>0</v>
          </cell>
        </row>
        <row r="597">
          <cell r="B597">
            <v>0</v>
          </cell>
          <cell r="CX597">
            <v>0</v>
          </cell>
          <cell r="CY597">
            <v>0</v>
          </cell>
          <cell r="CZ597">
            <v>0</v>
          </cell>
          <cell r="DA597">
            <v>0</v>
          </cell>
          <cell r="DB597">
            <v>0</v>
          </cell>
          <cell r="DC597">
            <v>0</v>
          </cell>
          <cell r="DD597">
            <v>0</v>
          </cell>
          <cell r="DE597">
            <v>0</v>
          </cell>
          <cell r="DF597">
            <v>0</v>
          </cell>
        </row>
        <row r="598">
          <cell r="B598">
            <v>0</v>
          </cell>
          <cell r="CX598">
            <v>0</v>
          </cell>
          <cell r="CY598">
            <v>0</v>
          </cell>
          <cell r="CZ598">
            <v>0</v>
          </cell>
          <cell r="DA598">
            <v>0</v>
          </cell>
          <cell r="DB598">
            <v>0</v>
          </cell>
          <cell r="DC598">
            <v>0</v>
          </cell>
          <cell r="DD598">
            <v>0</v>
          </cell>
          <cell r="DE598">
            <v>0</v>
          </cell>
          <cell r="DF598">
            <v>0</v>
          </cell>
        </row>
        <row r="599">
          <cell r="B599">
            <v>0</v>
          </cell>
          <cell r="CX599">
            <v>0</v>
          </cell>
          <cell r="CY599">
            <v>0</v>
          </cell>
          <cell r="CZ599">
            <v>0</v>
          </cell>
          <cell r="DA599">
            <v>0</v>
          </cell>
          <cell r="DB599">
            <v>0</v>
          </cell>
          <cell r="DC599">
            <v>0</v>
          </cell>
          <cell r="DD599">
            <v>0</v>
          </cell>
          <cell r="DE599">
            <v>0</v>
          </cell>
          <cell r="DF599">
            <v>0</v>
          </cell>
        </row>
        <row r="600">
          <cell r="B600">
            <v>0</v>
          </cell>
          <cell r="CX600">
            <v>0</v>
          </cell>
          <cell r="CY600">
            <v>0</v>
          </cell>
          <cell r="CZ600">
            <v>0</v>
          </cell>
          <cell r="DA600">
            <v>0</v>
          </cell>
          <cell r="DB600">
            <v>0</v>
          </cell>
          <cell r="DC600">
            <v>0</v>
          </cell>
          <cell r="DD600">
            <v>0</v>
          </cell>
          <cell r="DE600">
            <v>0</v>
          </cell>
          <cell r="DF600">
            <v>0</v>
          </cell>
        </row>
        <row r="601">
          <cell r="B601">
            <v>0</v>
          </cell>
          <cell r="CX601">
            <v>0</v>
          </cell>
          <cell r="CY601">
            <v>0</v>
          </cell>
          <cell r="CZ601">
            <v>0</v>
          </cell>
          <cell r="DA601">
            <v>0</v>
          </cell>
          <cell r="DB601">
            <v>0</v>
          </cell>
          <cell r="DC601">
            <v>0</v>
          </cell>
          <cell r="DD601">
            <v>0</v>
          </cell>
          <cell r="DE601">
            <v>0</v>
          </cell>
          <cell r="DF601">
            <v>0</v>
          </cell>
        </row>
        <row r="602">
          <cell r="B602">
            <v>0</v>
          </cell>
          <cell r="CX602">
            <v>0</v>
          </cell>
          <cell r="CY602">
            <v>0</v>
          </cell>
          <cell r="CZ602">
            <v>0</v>
          </cell>
          <cell r="DA602">
            <v>0</v>
          </cell>
          <cell r="DB602">
            <v>0</v>
          </cell>
          <cell r="DC602">
            <v>0</v>
          </cell>
          <cell r="DD602">
            <v>0</v>
          </cell>
          <cell r="DE602">
            <v>0</v>
          </cell>
          <cell r="DF602">
            <v>0</v>
          </cell>
        </row>
        <row r="603">
          <cell r="B603">
            <v>0</v>
          </cell>
          <cell r="CX603">
            <v>0</v>
          </cell>
          <cell r="CY603">
            <v>0</v>
          </cell>
          <cell r="CZ603">
            <v>0</v>
          </cell>
          <cell r="DA603">
            <v>0</v>
          </cell>
          <cell r="DB603">
            <v>0</v>
          </cell>
          <cell r="DC603">
            <v>0</v>
          </cell>
          <cell r="DD603">
            <v>0</v>
          </cell>
          <cell r="DE603">
            <v>0</v>
          </cell>
          <cell r="DF603">
            <v>0</v>
          </cell>
        </row>
        <row r="604">
          <cell r="B604">
            <v>0</v>
          </cell>
          <cell r="CX604">
            <v>0</v>
          </cell>
          <cell r="CY604">
            <v>0</v>
          </cell>
          <cell r="CZ604">
            <v>0</v>
          </cell>
          <cell r="DA604">
            <v>0</v>
          </cell>
          <cell r="DB604">
            <v>0</v>
          </cell>
          <cell r="DC604">
            <v>0</v>
          </cell>
          <cell r="DD604">
            <v>0</v>
          </cell>
          <cell r="DE604">
            <v>0</v>
          </cell>
          <cell r="DF604">
            <v>0</v>
          </cell>
        </row>
        <row r="605">
          <cell r="B605">
            <v>0</v>
          </cell>
          <cell r="CX605">
            <v>0</v>
          </cell>
          <cell r="CY605">
            <v>0</v>
          </cell>
          <cell r="CZ605">
            <v>0</v>
          </cell>
          <cell r="DA605">
            <v>0</v>
          </cell>
          <cell r="DB605">
            <v>0</v>
          </cell>
          <cell r="DC605">
            <v>0</v>
          </cell>
          <cell r="DD605">
            <v>0</v>
          </cell>
          <cell r="DE605">
            <v>0</v>
          </cell>
          <cell r="DF605">
            <v>0</v>
          </cell>
        </row>
        <row r="606">
          <cell r="B606">
            <v>0</v>
          </cell>
          <cell r="CX606">
            <v>0</v>
          </cell>
          <cell r="CY606">
            <v>0</v>
          </cell>
          <cell r="CZ606">
            <v>0</v>
          </cell>
          <cell r="DA606">
            <v>0</v>
          </cell>
          <cell r="DB606">
            <v>0</v>
          </cell>
          <cell r="DC606">
            <v>0</v>
          </cell>
          <cell r="DD606">
            <v>0</v>
          </cell>
          <cell r="DE606">
            <v>0</v>
          </cell>
          <cell r="DF606">
            <v>0</v>
          </cell>
        </row>
        <row r="607">
          <cell r="B607">
            <v>0</v>
          </cell>
          <cell r="CX607">
            <v>0</v>
          </cell>
          <cell r="CY607">
            <v>0</v>
          </cell>
          <cell r="CZ607">
            <v>0</v>
          </cell>
          <cell r="DA607">
            <v>0</v>
          </cell>
          <cell r="DB607">
            <v>0</v>
          </cell>
          <cell r="DC607">
            <v>0</v>
          </cell>
          <cell r="DD607">
            <v>0</v>
          </cell>
          <cell r="DE607">
            <v>0</v>
          </cell>
          <cell r="DF607">
            <v>0</v>
          </cell>
        </row>
        <row r="608">
          <cell r="B608">
            <v>0</v>
          </cell>
          <cell r="CX608">
            <v>0</v>
          </cell>
          <cell r="CY608">
            <v>0</v>
          </cell>
          <cell r="CZ608">
            <v>0</v>
          </cell>
          <cell r="DA608">
            <v>0</v>
          </cell>
          <cell r="DB608">
            <v>0</v>
          </cell>
          <cell r="DC608">
            <v>0</v>
          </cell>
          <cell r="DD608">
            <v>0</v>
          </cell>
          <cell r="DE608">
            <v>0</v>
          </cell>
          <cell r="DF608">
            <v>0</v>
          </cell>
        </row>
      </sheetData>
      <sheetData sheetId="47" refreshError="1"/>
      <sheetData sheetId="48">
        <row r="10">
          <cell r="B10" t="str">
            <v>WE130</v>
          </cell>
          <cell r="M10">
            <v>92.886866873317587</v>
          </cell>
          <cell r="Q10">
            <v>95.35351002828169</v>
          </cell>
          <cell r="U10">
            <v>104.44530811894758</v>
          </cell>
          <cell r="Y10">
            <v>96.664435364648909</v>
          </cell>
        </row>
        <row r="11">
          <cell r="B11" t="str">
            <v>WE347</v>
          </cell>
          <cell r="M11">
            <v>116.55944088783092</v>
          </cell>
          <cell r="Q11">
            <v>110.73617898202747</v>
          </cell>
          <cell r="U11">
            <v>121.42788986319763</v>
          </cell>
          <cell r="Y11">
            <v>128.22791744838119</v>
          </cell>
        </row>
        <row r="12">
          <cell r="B12" t="str">
            <v>WI127</v>
          </cell>
          <cell r="M12">
            <v>97.137091756338549</v>
          </cell>
          <cell r="Q12">
            <v>105.44168985827768</v>
          </cell>
          <cell r="U12">
            <v>121.92279044793482</v>
          </cell>
          <cell r="Y12">
            <v>136.84775836012773</v>
          </cell>
        </row>
        <row r="13">
          <cell r="B13" t="str">
            <v>WI346</v>
          </cell>
          <cell r="M13">
            <v>116.46058564060398</v>
          </cell>
          <cell r="Q13">
            <v>126.35800208525504</v>
          </cell>
          <cell r="U13">
            <v>129.65317917276252</v>
          </cell>
          <cell r="Y13">
            <v>113.5094075867278</v>
          </cell>
        </row>
        <row r="14">
          <cell r="B14" t="str">
            <v>WN127</v>
          </cell>
          <cell r="M14">
            <v>122.97265463817803</v>
          </cell>
          <cell r="Q14">
            <v>102.32663628171142</v>
          </cell>
          <cell r="U14">
            <v>92.01658083452412</v>
          </cell>
          <cell r="Y14">
            <v>104.78138296514446</v>
          </cell>
        </row>
        <row r="15">
          <cell r="B15" t="str">
            <v>WN346</v>
          </cell>
          <cell r="M15">
            <v>119.35918925969088</v>
          </cell>
          <cell r="Q15">
            <v>119.47884180122281</v>
          </cell>
          <cell r="U15">
            <v>105.6733609558806</v>
          </cell>
          <cell r="Y15">
            <v>118.59890931919473</v>
          </cell>
        </row>
        <row r="16">
          <cell r="B16" t="str">
            <v>WX130</v>
          </cell>
          <cell r="M16">
            <v>120.93823591207421</v>
          </cell>
          <cell r="Q16">
            <v>102.59331633344965</v>
          </cell>
          <cell r="U16">
            <v>123.30079478141651</v>
          </cell>
          <cell r="Y16">
            <v>93.250146314302683</v>
          </cell>
        </row>
        <row r="17">
          <cell r="B17" t="str">
            <v>WX347</v>
          </cell>
          <cell r="M17">
            <v>125.52793628764333</v>
          </cell>
          <cell r="Q17">
            <v>111.21019975341217</v>
          </cell>
          <cell r="U17">
            <v>95.239429203723688</v>
          </cell>
          <cell r="Y17">
            <v>120.51665507760933</v>
          </cell>
        </row>
        <row r="18">
          <cell r="B18" t="str">
            <v>WE129</v>
          </cell>
          <cell r="M18">
            <v>37.457273865321305</v>
          </cell>
          <cell r="Q18">
            <v>36.891757805659282</v>
          </cell>
          <cell r="U18">
            <v>39.92201871478315</v>
          </cell>
          <cell r="Y18">
            <v>33.165805053397122</v>
          </cell>
        </row>
        <row r="19">
          <cell r="B19" t="str">
            <v>WX129</v>
          </cell>
          <cell r="M19">
            <v>22.158950719822979</v>
          </cell>
          <cell r="Q19">
            <v>23.018476663586526</v>
          </cell>
          <cell r="U19">
            <v>27.864720868407709</v>
          </cell>
          <cell r="Y19">
            <v>24.789416722714481</v>
          </cell>
        </row>
        <row r="20">
          <cell r="B20" t="str">
            <v>WI123</v>
          </cell>
          <cell r="M20">
            <v>41.767331013907409</v>
          </cell>
          <cell r="Q20">
            <v>40.260185526797898</v>
          </cell>
          <cell r="U20">
            <v>36.040223006967871</v>
          </cell>
          <cell r="Y20">
            <v>39.330757929403582</v>
          </cell>
        </row>
        <row r="21">
          <cell r="B21" t="str">
            <v>WN123</v>
          </cell>
          <cell r="M21">
            <v>26.634525353309183</v>
          </cell>
          <cell r="Q21">
            <v>23.878264645741154</v>
          </cell>
          <cell r="U21">
            <v>22.100822181462171</v>
          </cell>
          <cell r="Y21">
            <v>27.786926960618572</v>
          </cell>
        </row>
        <row r="22">
          <cell r="B22" t="str">
            <v>WE310</v>
          </cell>
          <cell r="M22">
            <v>100.42604022053933</v>
          </cell>
          <cell r="Q22">
            <v>85.782420773542299</v>
          </cell>
          <cell r="U22">
            <v>91.697697494560884</v>
          </cell>
          <cell r="Y22">
            <v>75.465585625620307</v>
          </cell>
        </row>
        <row r="23">
          <cell r="B23" t="str">
            <v>WE311</v>
          </cell>
          <cell r="M23">
            <v>66.093908251322091</v>
          </cell>
          <cell r="Q23">
            <v>76.504740170705944</v>
          </cell>
          <cell r="U23">
            <v>86.93571633143867</v>
          </cell>
          <cell r="Y23">
            <v>61.329852700627399</v>
          </cell>
        </row>
        <row r="24">
          <cell r="B24" t="str">
            <v>WI300</v>
          </cell>
          <cell r="M24">
            <v>115.09129560284651</v>
          </cell>
          <cell r="Q24">
            <v>103.18848144274264</v>
          </cell>
          <cell r="U24">
            <v>109.90751314473131</v>
          </cell>
          <cell r="Y24">
            <v>105.37190506957745</v>
          </cell>
        </row>
        <row r="25">
          <cell r="B25" t="str">
            <v>WI301</v>
          </cell>
          <cell r="M25">
            <v>83.228632881099088</v>
          </cell>
          <cell r="Q25">
            <v>76.449662598006881</v>
          </cell>
          <cell r="U25">
            <v>63.259204701723391</v>
          </cell>
          <cell r="Y25">
            <v>80.095896923685117</v>
          </cell>
        </row>
        <row r="26">
          <cell r="B26" t="str">
            <v>WN300</v>
          </cell>
          <cell r="M26">
            <v>105.59921992508782</v>
          </cell>
          <cell r="Q26">
            <v>91.453519242778285</v>
          </cell>
          <cell r="U26">
            <v>88.337593870889592</v>
          </cell>
          <cell r="Y26">
            <v>81.300481893466483</v>
          </cell>
        </row>
        <row r="27">
          <cell r="B27" t="str">
            <v>WN301</v>
          </cell>
          <cell r="M27">
            <v>68.653713620320275</v>
          </cell>
          <cell r="Q27">
            <v>70.944115683970153</v>
          </cell>
          <cell r="U27">
            <v>86.566177794775641</v>
          </cell>
          <cell r="Y27">
            <v>65.685987126866706</v>
          </cell>
        </row>
        <row r="28">
          <cell r="B28" t="str">
            <v>WX310</v>
          </cell>
          <cell r="M28">
            <v>104.4086895176894</v>
          </cell>
          <cell r="Q28">
            <v>102.69719787628524</v>
          </cell>
          <cell r="U28">
            <v>84.225972813802159</v>
          </cell>
          <cell r="Y28">
            <v>107.22835346184908</v>
          </cell>
        </row>
        <row r="29">
          <cell r="B29" t="str">
            <v>WX311</v>
          </cell>
          <cell r="M29">
            <v>66.78518376109821</v>
          </cell>
          <cell r="Q29">
            <v>74.161831919811604</v>
          </cell>
          <cell r="U29">
            <v>66.878850719287627</v>
          </cell>
          <cell r="Y29">
            <v>89.34180089095419</v>
          </cell>
        </row>
        <row r="30">
          <cell r="B30" t="str">
            <v>WE312</v>
          </cell>
          <cell r="M30">
            <v>138.23047080336286</v>
          </cell>
          <cell r="Q30">
            <v>89.801294645700537</v>
          </cell>
          <cell r="U30">
            <v>102.45972619783215</v>
          </cell>
          <cell r="Y30">
            <v>122.44216463253434</v>
          </cell>
        </row>
        <row r="31">
          <cell r="B31" t="str">
            <v>WI302</v>
          </cell>
          <cell r="M31">
            <v>126.23945297619716</v>
          </cell>
          <cell r="Q31">
            <v>105.05671858138705</v>
          </cell>
          <cell r="U31">
            <v>122.40254854712646</v>
          </cell>
          <cell r="Y31">
            <v>107.35013843263921</v>
          </cell>
        </row>
        <row r="32">
          <cell r="B32" t="str">
            <v>WN302</v>
          </cell>
          <cell r="M32">
            <v>106.48015120017362</v>
          </cell>
          <cell r="Q32">
            <v>100.09231386890725</v>
          </cell>
          <cell r="U32">
            <v>113.43505151149111</v>
          </cell>
          <cell r="Y32">
            <v>95.497968630291794</v>
          </cell>
        </row>
        <row r="33">
          <cell r="B33" t="str">
            <v>WX312</v>
          </cell>
          <cell r="M33">
            <v>99.974466145277333</v>
          </cell>
          <cell r="Q33">
            <v>110.09181443210909</v>
          </cell>
          <cell r="U33">
            <v>123.052149054697</v>
          </cell>
          <cell r="Y33">
            <v>104.0136224752415</v>
          </cell>
        </row>
        <row r="34">
          <cell r="B34" t="str">
            <v>WX338</v>
          </cell>
          <cell r="M34">
            <v>133.85067829371317</v>
          </cell>
          <cell r="Q34">
            <v>110.47600797825871</v>
          </cell>
          <cell r="U34">
            <v>129.46264136020753</v>
          </cell>
          <cell r="Y34">
            <v>123.72069689516948</v>
          </cell>
        </row>
        <row r="35">
          <cell r="B35" t="str">
            <v>WI336</v>
          </cell>
          <cell r="M35">
            <v>99.961001284549567</v>
          </cell>
          <cell r="Q35">
            <v>103.83071408014472</v>
          </cell>
          <cell r="U35">
            <v>131.18268806727997</v>
          </cell>
          <cell r="Y35">
            <v>104.54051434337875</v>
          </cell>
        </row>
        <row r="36">
          <cell r="B36" t="str">
            <v>WE338</v>
          </cell>
          <cell r="M36">
            <v>130.51389909813005</v>
          </cell>
          <cell r="Q36">
            <v>132.27856231371925</v>
          </cell>
          <cell r="U36">
            <v>124.82928302211322</v>
          </cell>
          <cell r="Y36">
            <v>133.74162250050409</v>
          </cell>
        </row>
        <row r="37">
          <cell r="B37" t="str">
            <v>WN336</v>
          </cell>
          <cell r="M37">
            <v>134.31972122685525</v>
          </cell>
          <cell r="Q37">
            <v>94.435479904045522</v>
          </cell>
          <cell r="U37">
            <v>107.02433310647542</v>
          </cell>
          <cell r="Y37">
            <v>137.75528680494693</v>
          </cell>
        </row>
        <row r="38">
          <cell r="B38" t="str">
            <v>WE313</v>
          </cell>
          <cell r="M38">
            <v>62.81547080764269</v>
          </cell>
          <cell r="Q38">
            <v>48.060734646958352</v>
          </cell>
          <cell r="U38">
            <v>53.82135270971223</v>
          </cell>
          <cell r="Y38">
            <v>58.131250623219813</v>
          </cell>
        </row>
        <row r="39">
          <cell r="B39" t="str">
            <v>WE339</v>
          </cell>
          <cell r="M39">
            <v>56.501394068765947</v>
          </cell>
          <cell r="Q39">
            <v>59.897860807324108</v>
          </cell>
          <cell r="U39">
            <v>57.436757368091847</v>
          </cell>
          <cell r="Y39">
            <v>52.051777134279554</v>
          </cell>
        </row>
        <row r="40">
          <cell r="B40" t="str">
            <v>WI303</v>
          </cell>
          <cell r="M40">
            <v>57.007888002500025</v>
          </cell>
          <cell r="Q40">
            <v>63.125118658730088</v>
          </cell>
          <cell r="U40">
            <v>52.677474919773573</v>
          </cell>
          <cell r="Y40">
            <v>49.079358923077123</v>
          </cell>
        </row>
        <row r="41">
          <cell r="B41" t="str">
            <v>WI337</v>
          </cell>
          <cell r="M41">
            <v>54.487060731048089</v>
          </cell>
          <cell r="Q41">
            <v>65.923884598720051</v>
          </cell>
          <cell r="U41">
            <v>52.799799014134592</v>
          </cell>
          <cell r="Y41">
            <v>54.069968714231671</v>
          </cell>
        </row>
        <row r="42">
          <cell r="B42" t="str">
            <v>WN303</v>
          </cell>
          <cell r="M42">
            <v>58.82146295221775</v>
          </cell>
          <cell r="Q42">
            <v>65.529010091483372</v>
          </cell>
          <cell r="U42">
            <v>51.109436306630506</v>
          </cell>
          <cell r="Y42">
            <v>63.832386674212955</v>
          </cell>
        </row>
        <row r="43">
          <cell r="B43" t="str">
            <v>WN337</v>
          </cell>
          <cell r="M43">
            <v>70.900122388454037</v>
          </cell>
          <cell r="Q43">
            <v>58.17745033545097</v>
          </cell>
          <cell r="U43">
            <v>67.300736880876812</v>
          </cell>
          <cell r="Y43">
            <v>51.633453161602382</v>
          </cell>
        </row>
        <row r="44">
          <cell r="B44" t="str">
            <v>WX313</v>
          </cell>
          <cell r="M44">
            <v>48.143687897052061</v>
          </cell>
          <cell r="Q44">
            <v>48.605921584760466</v>
          </cell>
          <cell r="U44">
            <v>57.828835822442528</v>
          </cell>
          <cell r="Y44">
            <v>52.925783223312692</v>
          </cell>
        </row>
        <row r="45">
          <cell r="B45" t="str">
            <v>WX339</v>
          </cell>
          <cell r="M45">
            <v>55.246027023491997</v>
          </cell>
          <cell r="Q45">
            <v>46.091072197472698</v>
          </cell>
          <cell r="U45">
            <v>66.638694577425909</v>
          </cell>
          <cell r="Y45">
            <v>61.029464845825402</v>
          </cell>
        </row>
        <row r="46">
          <cell r="B46" t="str">
            <v>WE314</v>
          </cell>
          <cell r="M46">
            <v>243.91042832757142</v>
          </cell>
          <cell r="Q46">
            <v>200.75340014110733</v>
          </cell>
          <cell r="U46">
            <v>175.97566903864373</v>
          </cell>
          <cell r="Y46">
            <v>199.49681916735781</v>
          </cell>
        </row>
        <row r="47">
          <cell r="B47" t="str">
            <v>WE315</v>
          </cell>
          <cell r="M47">
            <v>259.32190126776641</v>
          </cell>
          <cell r="Q47">
            <v>194.87273843036641</v>
          </cell>
          <cell r="U47">
            <v>233.4036472646678</v>
          </cell>
          <cell r="Y47">
            <v>210.14833488112711</v>
          </cell>
        </row>
        <row r="48">
          <cell r="B48" t="str">
            <v>WE325</v>
          </cell>
          <cell r="M48">
            <v>230.85351319724833</v>
          </cell>
          <cell r="Q48">
            <v>189.39589328441107</v>
          </cell>
          <cell r="U48">
            <v>199.80266380726192</v>
          </cell>
          <cell r="Y48">
            <v>212.68143020840571</v>
          </cell>
        </row>
        <row r="49">
          <cell r="B49" t="str">
            <v>WI304</v>
          </cell>
          <cell r="M49">
            <v>189.22731781612072</v>
          </cell>
          <cell r="Q49">
            <v>189.69167655517725</v>
          </cell>
          <cell r="U49">
            <v>230.23352919077627</v>
          </cell>
          <cell r="Y49">
            <v>236.12121918922736</v>
          </cell>
        </row>
        <row r="50">
          <cell r="B50" t="str">
            <v>WI305</v>
          </cell>
          <cell r="M50">
            <v>352.6275261892556</v>
          </cell>
          <cell r="Q50">
            <v>247.71454701254515</v>
          </cell>
          <cell r="U50">
            <v>234.61188195425962</v>
          </cell>
          <cell r="Y50">
            <v>210.63680547328261</v>
          </cell>
        </row>
        <row r="51">
          <cell r="B51" t="str">
            <v>WI326</v>
          </cell>
          <cell r="M51">
            <v>204.12055143442257</v>
          </cell>
          <cell r="Q51">
            <v>176.69178273408414</v>
          </cell>
          <cell r="U51">
            <v>168.55309367296692</v>
          </cell>
          <cell r="Y51">
            <v>204.22885654422419</v>
          </cell>
        </row>
        <row r="52">
          <cell r="B52" t="str">
            <v>WN304</v>
          </cell>
          <cell r="M52">
            <v>218.01193557670993</v>
          </cell>
          <cell r="Q52">
            <v>181.67856865091807</v>
          </cell>
          <cell r="U52">
            <v>229.96801987231208</v>
          </cell>
          <cell r="Y52">
            <v>233.90626817491187</v>
          </cell>
        </row>
        <row r="53">
          <cell r="B53" t="str">
            <v>WN305</v>
          </cell>
          <cell r="M53">
            <v>302.93755496874206</v>
          </cell>
          <cell r="Q53">
            <v>253.02851897989854</v>
          </cell>
          <cell r="U53">
            <v>195.973871937832</v>
          </cell>
          <cell r="Y53">
            <v>201.20552384378672</v>
          </cell>
        </row>
        <row r="54">
          <cell r="B54" t="str">
            <v>WN326</v>
          </cell>
          <cell r="M54">
            <v>196.78160133021538</v>
          </cell>
          <cell r="Q54">
            <v>162.12191569398411</v>
          </cell>
          <cell r="U54">
            <v>202.65743852940631</v>
          </cell>
          <cell r="Y54">
            <v>250.67393435060768</v>
          </cell>
        </row>
        <row r="55">
          <cell r="B55" t="str">
            <v>WX314</v>
          </cell>
          <cell r="M55">
            <v>208.5351891914502</v>
          </cell>
          <cell r="Q55">
            <v>206.17425478861742</v>
          </cell>
          <cell r="U55">
            <v>201.48500933498349</v>
          </cell>
          <cell r="Y55">
            <v>189.49996394043433</v>
          </cell>
        </row>
        <row r="56">
          <cell r="B56" t="str">
            <v>WX315</v>
          </cell>
          <cell r="M56">
            <v>369.03056970168774</v>
          </cell>
          <cell r="Q56">
            <v>234.55231190168831</v>
          </cell>
          <cell r="U56">
            <v>193.16207143821691</v>
          </cell>
          <cell r="Y56">
            <v>226.18024720649316</v>
          </cell>
        </row>
        <row r="57">
          <cell r="B57" t="str">
            <v>WX325</v>
          </cell>
          <cell r="M57">
            <v>186.45089039679542</v>
          </cell>
          <cell r="Q57">
            <v>231.20679624965516</v>
          </cell>
          <cell r="U57">
            <v>228.1989706133698</v>
          </cell>
          <cell r="Y57">
            <v>190.99901251210076</v>
          </cell>
        </row>
        <row r="58">
          <cell r="B58" t="str">
            <v>WI306</v>
          </cell>
          <cell r="M58">
            <v>138.39785787679168</v>
          </cell>
          <cell r="Q58">
            <v>81.76177205634616</v>
          </cell>
          <cell r="U58">
            <v>60.277908531809999</v>
          </cell>
          <cell r="Y58">
            <v>73.689376453408855</v>
          </cell>
        </row>
        <row r="59">
          <cell r="B59" t="str">
            <v>WE316</v>
          </cell>
          <cell r="M59">
            <v>115.21075696628486</v>
          </cell>
          <cell r="Q59">
            <v>61.149138247739884</v>
          </cell>
          <cell r="U59">
            <v>57.290726150945517</v>
          </cell>
          <cell r="Y59">
            <v>59.679944728689151</v>
          </cell>
        </row>
        <row r="60">
          <cell r="B60" t="str">
            <v>WN306</v>
          </cell>
          <cell r="M60">
            <v>111.80327979068684</v>
          </cell>
          <cell r="Q60">
            <v>78.465152452385865</v>
          </cell>
          <cell r="U60">
            <v>82.585241379795008</v>
          </cell>
          <cell r="Y60">
            <v>86.545695135329453</v>
          </cell>
        </row>
        <row r="61">
          <cell r="B61" t="str">
            <v>WX316</v>
          </cell>
          <cell r="M61">
            <v>126.39934940390333</v>
          </cell>
          <cell r="Q61">
            <v>59.185014163272584</v>
          </cell>
          <cell r="U61">
            <v>70.558640172376428</v>
          </cell>
          <cell r="Y61">
            <v>67.278441209209035</v>
          </cell>
        </row>
        <row r="62">
          <cell r="B62" t="str">
            <v>WI307</v>
          </cell>
          <cell r="M62">
            <v>103.4449895793353</v>
          </cell>
          <cell r="Q62">
            <v>43.014569398406231</v>
          </cell>
          <cell r="U62">
            <v>42.386055222283758</v>
          </cell>
          <cell r="Y62">
            <v>44.838322885310077</v>
          </cell>
        </row>
        <row r="63">
          <cell r="B63" t="str">
            <v>WN307</v>
          </cell>
          <cell r="M63">
            <v>140.6837609543031</v>
          </cell>
          <cell r="Q63">
            <v>43.322142540006226</v>
          </cell>
          <cell r="U63">
            <v>33.970668726740023</v>
          </cell>
          <cell r="Y63">
            <v>49.151359821080511</v>
          </cell>
        </row>
        <row r="64">
          <cell r="B64" t="str">
            <v>WE317</v>
          </cell>
          <cell r="M64">
            <v>113.32786557849383</v>
          </cell>
          <cell r="Q64">
            <v>101.66515601626897</v>
          </cell>
          <cell r="U64">
            <v>140.67655933666163</v>
          </cell>
          <cell r="Y64">
            <v>114.85081421352503</v>
          </cell>
        </row>
        <row r="65">
          <cell r="B65" t="str">
            <v>WX317</v>
          </cell>
          <cell r="M65">
            <v>106.40573658549967</v>
          </cell>
          <cell r="Q65">
            <v>112.4937527746421</v>
          </cell>
          <cell r="U65">
            <v>134.9341904405517</v>
          </cell>
          <cell r="Y65">
            <v>119.64790915628217</v>
          </cell>
        </row>
        <row r="66">
          <cell r="B66" t="str">
            <v>WE334</v>
          </cell>
          <cell r="M66">
            <v>201.46338687505897</v>
          </cell>
          <cell r="Q66">
            <v>185.78991198308853</v>
          </cell>
          <cell r="U66">
            <v>169.24348838005619</v>
          </cell>
          <cell r="Y66">
            <v>201.94410673117721</v>
          </cell>
        </row>
        <row r="67">
          <cell r="B67" t="str">
            <v>WI332</v>
          </cell>
          <cell r="M67">
            <v>224.22932854842867</v>
          </cell>
          <cell r="Q67">
            <v>185.89575844972404</v>
          </cell>
          <cell r="U67">
            <v>182.36760512695932</v>
          </cell>
          <cell r="Y67">
            <v>154.84570819321087</v>
          </cell>
        </row>
        <row r="68">
          <cell r="B68" t="str">
            <v>WN332</v>
          </cell>
          <cell r="M68">
            <v>167.40010706584908</v>
          </cell>
          <cell r="Q68">
            <v>183.52417883240048</v>
          </cell>
          <cell r="U68">
            <v>131.04234679873082</v>
          </cell>
          <cell r="Y68">
            <v>183.69673999135861</v>
          </cell>
        </row>
        <row r="69">
          <cell r="B69" t="str">
            <v>WX334</v>
          </cell>
          <cell r="M69">
            <v>271.8223556855969</v>
          </cell>
          <cell r="Q69">
            <v>163.05661501735736</v>
          </cell>
          <cell r="U69">
            <v>202.40823847328932</v>
          </cell>
          <cell r="Y69">
            <v>168.81080621743081</v>
          </cell>
        </row>
        <row r="70">
          <cell r="B70" t="str">
            <v>WE335</v>
          </cell>
          <cell r="M70">
            <v>110.749929872485</v>
          </cell>
          <cell r="Q70">
            <v>78.782059678429079</v>
          </cell>
          <cell r="U70">
            <v>107.33425606256543</v>
          </cell>
          <cell r="Y70">
            <v>116.26907102029338</v>
          </cell>
        </row>
        <row r="71">
          <cell r="B71" t="str">
            <v>WI333</v>
          </cell>
          <cell r="M71">
            <v>81.392290903044739</v>
          </cell>
          <cell r="Q71">
            <v>72.206364447446148</v>
          </cell>
          <cell r="U71">
            <v>71.642407077463972</v>
          </cell>
          <cell r="Y71">
            <v>77.408464597563011</v>
          </cell>
        </row>
        <row r="72">
          <cell r="B72" t="str">
            <v>WN333</v>
          </cell>
          <cell r="M72">
            <v>75.664185447211665</v>
          </cell>
          <cell r="Q72">
            <v>72.534687902209484</v>
          </cell>
          <cell r="U72">
            <v>79.869491512323435</v>
          </cell>
          <cell r="Y72">
            <v>92.190297134879813</v>
          </cell>
        </row>
        <row r="73">
          <cell r="B73" t="str">
            <v>WX335</v>
          </cell>
          <cell r="M73">
            <v>90.970094783280985</v>
          </cell>
          <cell r="Q73">
            <v>83.038028900284132</v>
          </cell>
          <cell r="U73">
            <v>114.66068219581436</v>
          </cell>
          <cell r="Y73">
            <v>101.02083616759538</v>
          </cell>
        </row>
        <row r="74">
          <cell r="B74" t="str">
            <v>WE349</v>
          </cell>
          <cell r="M74">
            <v>221.92248079747372</v>
          </cell>
          <cell r="Q74">
            <v>153.51397061089898</v>
          </cell>
          <cell r="U74">
            <v>167.98024512068713</v>
          </cell>
          <cell r="Y74">
            <v>211.37887467531056</v>
          </cell>
        </row>
        <row r="75">
          <cell r="B75" t="str">
            <v>WE351</v>
          </cell>
          <cell r="M75">
            <v>167.16319447022121</v>
          </cell>
          <cell r="Q75">
            <v>209.46987285660478</v>
          </cell>
          <cell r="U75">
            <v>230.29226804389117</v>
          </cell>
          <cell r="Y75">
            <v>210.79614221801862</v>
          </cell>
        </row>
        <row r="76">
          <cell r="B76" t="str">
            <v>WI348</v>
          </cell>
          <cell r="M76">
            <v>208.41055479916719</v>
          </cell>
          <cell r="Q76">
            <v>205.12259293285121</v>
          </cell>
          <cell r="U76">
            <v>155.06360631473299</v>
          </cell>
          <cell r="Y76">
            <v>190.35407187682085</v>
          </cell>
        </row>
        <row r="77">
          <cell r="B77" t="str">
            <v>WI350</v>
          </cell>
          <cell r="M77">
            <v>223.72185391076789</v>
          </cell>
          <cell r="Q77">
            <v>152.9111468133093</v>
          </cell>
          <cell r="U77">
            <v>196.38735698114957</v>
          </cell>
          <cell r="Y77">
            <v>174.21187145584159</v>
          </cell>
        </row>
        <row r="78">
          <cell r="B78" t="str">
            <v>WN348</v>
          </cell>
          <cell r="M78">
            <v>208.83881687751443</v>
          </cell>
          <cell r="Q78">
            <v>199.41466995047085</v>
          </cell>
          <cell r="U78">
            <v>154.31161258874729</v>
          </cell>
          <cell r="Y78">
            <v>206.65041387635992</v>
          </cell>
        </row>
        <row r="79">
          <cell r="B79" t="str">
            <v>WN350</v>
          </cell>
          <cell r="M79">
            <v>238.6654821895068</v>
          </cell>
          <cell r="Q79">
            <v>207.48274566322729</v>
          </cell>
          <cell r="U79">
            <v>200.91627401694922</v>
          </cell>
          <cell r="Y79">
            <v>177.71585708076171</v>
          </cell>
        </row>
        <row r="80">
          <cell r="B80" t="str">
            <v>WX349</v>
          </cell>
          <cell r="M80">
            <v>193.24589743444687</v>
          </cell>
          <cell r="Q80">
            <v>177.56776282822682</v>
          </cell>
          <cell r="U80">
            <v>213.614860465281</v>
          </cell>
          <cell r="Y80">
            <v>205.68361936505514</v>
          </cell>
        </row>
        <row r="81">
          <cell r="B81" t="str">
            <v>WX351</v>
          </cell>
          <cell r="M81">
            <v>223.70751664662095</v>
          </cell>
          <cell r="Q81">
            <v>198.39520894139395</v>
          </cell>
          <cell r="U81">
            <v>177.67161669390987</v>
          </cell>
          <cell r="Y81">
            <v>234.60654969769587</v>
          </cell>
        </row>
        <row r="82">
          <cell r="B82" t="str">
            <v>WX355</v>
          </cell>
          <cell r="M82">
            <v>40.561696867654177</v>
          </cell>
          <cell r="Q82">
            <v>43.682859281559786</v>
          </cell>
          <cell r="U82">
            <v>43.051979449832046</v>
          </cell>
          <cell r="Y82">
            <v>43.76551815064753</v>
          </cell>
        </row>
        <row r="83">
          <cell r="B83" t="str">
            <v>WE355</v>
          </cell>
          <cell r="M83">
            <v>35.951983641818153</v>
          </cell>
          <cell r="Q83">
            <v>38.565185264524771</v>
          </cell>
          <cell r="U83">
            <v>46.287582399603721</v>
          </cell>
          <cell r="Y83">
            <v>42.885701919551906</v>
          </cell>
        </row>
        <row r="84">
          <cell r="B84" t="str">
            <v>WN354</v>
          </cell>
          <cell r="M84">
            <v>31.640259448189962</v>
          </cell>
          <cell r="Q84">
            <v>35.170288403914441</v>
          </cell>
          <cell r="U84">
            <v>36.039618407172796</v>
          </cell>
          <cell r="Y84">
            <v>34.374952289070642</v>
          </cell>
        </row>
        <row r="85">
          <cell r="B85" t="str">
            <v>WI354</v>
          </cell>
          <cell r="M85">
            <v>40.738859902365405</v>
          </cell>
          <cell r="Q85">
            <v>36.479854988615308</v>
          </cell>
          <cell r="U85">
            <v>32.442215040264692</v>
          </cell>
          <cell r="Y85">
            <v>28.916977845737343</v>
          </cell>
        </row>
        <row r="86">
          <cell r="B86" t="str">
            <v>WE135</v>
          </cell>
          <cell r="M86">
            <v>7.9414201239451359</v>
          </cell>
          <cell r="Q86">
            <v>7.6172784761690195</v>
          </cell>
          <cell r="U86">
            <v>8.8411000467069911</v>
          </cell>
          <cell r="Y86">
            <v>9.5080476072295603</v>
          </cell>
        </row>
        <row r="87">
          <cell r="B87" t="str">
            <v>WI158</v>
          </cell>
          <cell r="M87">
            <v>8.1851822907204035</v>
          </cell>
          <cell r="Q87">
            <v>7.7794291488922154</v>
          </cell>
          <cell r="U87">
            <v>9.5932087724249318</v>
          </cell>
          <cell r="Y87">
            <v>7.0346646934859978</v>
          </cell>
        </row>
        <row r="88">
          <cell r="B88" t="str">
            <v>WN158</v>
          </cell>
          <cell r="M88">
            <v>9.5856393767389623</v>
          </cell>
          <cell r="Q88">
            <v>9.2675794453764322</v>
          </cell>
          <cell r="U88">
            <v>8.0114935599107273</v>
          </cell>
          <cell r="Y88">
            <v>9.8366416206435279</v>
          </cell>
        </row>
        <row r="89">
          <cell r="B89" t="str">
            <v>WX135</v>
          </cell>
          <cell r="M89">
            <v>9.0614899174326098</v>
          </cell>
          <cell r="Q89">
            <v>7.3969792625346908</v>
          </cell>
          <cell r="U89">
            <v>7.9483205359195992</v>
          </cell>
          <cell r="Y89">
            <v>7.4534372580667618</v>
          </cell>
        </row>
        <row r="90">
          <cell r="B90" t="str">
            <v>WI138</v>
          </cell>
          <cell r="M90">
            <v>39.108212753040348</v>
          </cell>
          <cell r="Q90">
            <v>44.093389816884695</v>
          </cell>
          <cell r="U90">
            <v>38.683102963807656</v>
          </cell>
          <cell r="Y90">
            <v>33.964738386096627</v>
          </cell>
        </row>
        <row r="91">
          <cell r="B91" t="str">
            <v>WN138</v>
          </cell>
          <cell r="M91">
            <v>40.765187782399792</v>
          </cell>
          <cell r="Q91">
            <v>43.275812271103192</v>
          </cell>
          <cell r="U91">
            <v>32.673857038220149</v>
          </cell>
          <cell r="Y91">
            <v>43.43429707832729</v>
          </cell>
        </row>
        <row r="92">
          <cell r="B92" t="str">
            <v>WE134</v>
          </cell>
          <cell r="M92">
            <v>44.567344960475836</v>
          </cell>
          <cell r="Q92">
            <v>36.034081432589232</v>
          </cell>
          <cell r="U92">
            <v>36.740353065193489</v>
          </cell>
          <cell r="Y92">
            <v>38.112021769325558</v>
          </cell>
        </row>
        <row r="93">
          <cell r="B93" t="str">
            <v>WX134</v>
          </cell>
          <cell r="M93">
            <v>34.179718606639014</v>
          </cell>
          <cell r="Q93">
            <v>38.872034324919163</v>
          </cell>
          <cell r="U93">
            <v>39.101721254499225</v>
          </cell>
          <cell r="Y93">
            <v>43.823716225741926</v>
          </cell>
        </row>
        <row r="94">
          <cell r="B94" t="str">
            <v>SL121</v>
          </cell>
          <cell r="M94">
            <v>122.24579338385405</v>
          </cell>
          <cell r="Q94">
            <v>121.63199030092215</v>
          </cell>
          <cell r="U94">
            <v>152.5477887272643</v>
          </cell>
          <cell r="Y94">
            <v>165.10938825806247</v>
          </cell>
        </row>
        <row r="95">
          <cell r="B95" t="str">
            <v>SL122</v>
          </cell>
          <cell r="M95">
            <v>155.67928797154016</v>
          </cell>
          <cell r="Q95">
            <v>149.53976934489469</v>
          </cell>
          <cell r="U95">
            <v>142.64389088584696</v>
          </cell>
          <cell r="Y95">
            <v>128.47933888407519</v>
          </cell>
        </row>
        <row r="96">
          <cell r="B96" t="str">
            <v>SL150</v>
          </cell>
          <cell r="M96">
            <v>171.94079211073105</v>
          </cell>
          <cell r="Q96">
            <v>117.57078965005783</v>
          </cell>
          <cell r="U96">
            <v>169.21357749180925</v>
          </cell>
          <cell r="Y96">
            <v>181.97513741104822</v>
          </cell>
        </row>
        <row r="97">
          <cell r="B97" t="str">
            <v>SL151</v>
          </cell>
          <cell r="M97">
            <v>139.68646123661236</v>
          </cell>
          <cell r="Q97">
            <v>104.83861066941579</v>
          </cell>
          <cell r="U97">
            <v>150.9174375356109</v>
          </cell>
          <cell r="Y97">
            <v>105.36474531008297</v>
          </cell>
        </row>
        <row r="98">
          <cell r="B98" t="str">
            <v>SL111</v>
          </cell>
          <cell r="M98">
            <v>89.100603429905675</v>
          </cell>
          <cell r="Q98">
            <v>84.811642488317489</v>
          </cell>
          <cell r="U98">
            <v>77.895565054274897</v>
          </cell>
          <cell r="Y98">
            <v>77.986839011959603</v>
          </cell>
        </row>
        <row r="99">
          <cell r="B99" t="str">
            <v>SL112</v>
          </cell>
          <cell r="M99">
            <v>47.574692930115894</v>
          </cell>
          <cell r="Q99">
            <v>53.915883744031127</v>
          </cell>
          <cell r="U99">
            <v>47.96690627897344</v>
          </cell>
          <cell r="Y99">
            <v>44.282310748270511</v>
          </cell>
        </row>
        <row r="100">
          <cell r="B100" t="str">
            <v>SL140</v>
          </cell>
          <cell r="M100">
            <v>64.108944922648817</v>
          </cell>
          <cell r="Q100">
            <v>47.662870765073912</v>
          </cell>
          <cell r="U100">
            <v>49.295514762074582</v>
          </cell>
          <cell r="Y100">
            <v>55.407996679366853</v>
          </cell>
        </row>
        <row r="101">
          <cell r="B101" t="str">
            <v>SL144</v>
          </cell>
          <cell r="M101">
            <v>99.284738355128013</v>
          </cell>
          <cell r="Q101">
            <v>80.354247180078687</v>
          </cell>
          <cell r="U101">
            <v>76.879715448087239</v>
          </cell>
          <cell r="Y101">
            <v>91.44184809772932</v>
          </cell>
        </row>
        <row r="102">
          <cell r="B102" t="str">
            <v>SS011</v>
          </cell>
          <cell r="M102">
            <v>3899.3468909203584</v>
          </cell>
          <cell r="Q102">
            <v>3924.2330557020314</v>
          </cell>
          <cell r="U102">
            <v>3978.8679678669891</v>
          </cell>
          <cell r="Y102">
            <v>4030.2253244675117</v>
          </cell>
        </row>
        <row r="103">
          <cell r="B103" t="str">
            <v>SS012</v>
          </cell>
          <cell r="M103">
            <v>4828.0984747915918</v>
          </cell>
          <cell r="Q103">
            <v>3837.8912295936211</v>
          </cell>
          <cell r="U103">
            <v>4114.2398433500994</v>
          </cell>
          <cell r="Y103">
            <v>4012.0499213834946</v>
          </cell>
        </row>
        <row r="104">
          <cell r="B104" t="str">
            <v>SS013</v>
          </cell>
          <cell r="M104">
            <v>4438.6057471705026</v>
          </cell>
          <cell r="Q104">
            <v>5366.1399781633836</v>
          </cell>
          <cell r="U104">
            <v>5491.7038327474975</v>
          </cell>
          <cell r="Y104">
            <v>5442.0034774885116</v>
          </cell>
        </row>
        <row r="105">
          <cell r="B105" t="str">
            <v>SS014</v>
          </cell>
          <cell r="M105">
            <v>5743.5818418138842</v>
          </cell>
          <cell r="Q105">
            <v>3902.1989467765275</v>
          </cell>
          <cell r="U105">
            <v>4002.5635274046558</v>
          </cell>
          <cell r="Y105">
            <v>5300.5329502286413</v>
          </cell>
        </row>
        <row r="106">
          <cell r="B106" t="str">
            <v>SS015</v>
          </cell>
          <cell r="M106">
            <v>187.0851854983014</v>
          </cell>
          <cell r="Q106">
            <v>208.16329240666175</v>
          </cell>
          <cell r="U106">
            <v>201.92200810686262</v>
          </cell>
          <cell r="Y106">
            <v>253.38140140531442</v>
          </cell>
        </row>
        <row r="107">
          <cell r="B107" t="str">
            <v>SS016</v>
          </cell>
          <cell r="M107">
            <v>257.75577865769566</v>
          </cell>
          <cell r="Q107">
            <v>204.13093793346587</v>
          </cell>
          <cell r="U107">
            <v>244.35181700912665</v>
          </cell>
          <cell r="Y107">
            <v>192.24234661709855</v>
          </cell>
        </row>
        <row r="108">
          <cell r="B108" t="str">
            <v>SS017</v>
          </cell>
          <cell r="M108">
            <v>255.42671180313991</v>
          </cell>
          <cell r="Q108">
            <v>249.91042024096353</v>
          </cell>
          <cell r="U108">
            <v>209.17442211054484</v>
          </cell>
          <cell r="Y108">
            <v>261.16418639511119</v>
          </cell>
        </row>
        <row r="109">
          <cell r="B109" t="str">
            <v>SS018</v>
          </cell>
          <cell r="M109">
            <v>237.83837216767472</v>
          </cell>
          <cell r="Q109">
            <v>223.04167720842645</v>
          </cell>
          <cell r="U109">
            <v>202.63364463351263</v>
          </cell>
          <cell r="Y109">
            <v>253.20864722139333</v>
          </cell>
        </row>
        <row r="110">
          <cell r="B110" t="str">
            <v>SS021</v>
          </cell>
          <cell r="M110">
            <v>3243.6876017351487</v>
          </cell>
          <cell r="Q110">
            <v>4328.7335788377886</v>
          </cell>
          <cell r="U110">
            <v>4037.7080936530529</v>
          </cell>
          <cell r="Y110">
            <v>4563.6902768234013</v>
          </cell>
        </row>
        <row r="111">
          <cell r="B111" t="str">
            <v>SS022</v>
          </cell>
          <cell r="M111">
            <v>3949.1531189163052</v>
          </cell>
          <cell r="Q111">
            <v>4222.945952660195</v>
          </cell>
          <cell r="U111">
            <v>4472.6529270349101</v>
          </cell>
          <cell r="Y111">
            <v>3980.8943597984871</v>
          </cell>
        </row>
        <row r="112">
          <cell r="B112" t="str">
            <v>SS023</v>
          </cell>
          <cell r="M112">
            <v>4237.4717390296082</v>
          </cell>
          <cell r="Q112">
            <v>4036.917770282837</v>
          </cell>
          <cell r="U112">
            <v>5140.9399396000517</v>
          </cell>
          <cell r="Y112">
            <v>4200.657683496609</v>
          </cell>
        </row>
        <row r="113">
          <cell r="B113" t="str">
            <v>SS024</v>
          </cell>
          <cell r="M113">
            <v>4351.5054094495654</v>
          </cell>
          <cell r="Q113">
            <v>5006.2624819894781</v>
          </cell>
          <cell r="U113">
            <v>5152.6954449094555</v>
          </cell>
          <cell r="Y113">
            <v>4888.291856644104</v>
          </cell>
        </row>
        <row r="114">
          <cell r="B114" t="str">
            <v>SS025</v>
          </cell>
          <cell r="M114">
            <v>244.32160925540904</v>
          </cell>
          <cell r="Q114">
            <v>170.70445149756256</v>
          </cell>
          <cell r="U114">
            <v>256.45222742541443</v>
          </cell>
          <cell r="Y114">
            <v>255.85966859709509</v>
          </cell>
        </row>
        <row r="115">
          <cell r="B115" t="str">
            <v>SS026</v>
          </cell>
          <cell r="M115">
            <v>195.84526925170547</v>
          </cell>
          <cell r="Q115">
            <v>182.56066441456949</v>
          </cell>
          <cell r="U115">
            <v>208.66817232499017</v>
          </cell>
          <cell r="Y115">
            <v>180.33590894474744</v>
          </cell>
        </row>
        <row r="116">
          <cell r="B116" t="str">
            <v>SS027</v>
          </cell>
          <cell r="M116">
            <v>264.30439676145915</v>
          </cell>
          <cell r="Q116">
            <v>247.90168921772258</v>
          </cell>
          <cell r="U116">
            <v>181.58557536953217</v>
          </cell>
          <cell r="Y116">
            <v>198.73260450546394</v>
          </cell>
        </row>
        <row r="117">
          <cell r="B117" t="str">
            <v>SS028</v>
          </cell>
          <cell r="M117">
            <v>198.08334792360714</v>
          </cell>
          <cell r="Q117">
            <v>240.52606142964825</v>
          </cell>
          <cell r="U117">
            <v>209.28889828492464</v>
          </cell>
          <cell r="Y117">
            <v>228.87708202443892</v>
          </cell>
        </row>
        <row r="118">
          <cell r="B118" t="str">
            <v>SS031</v>
          </cell>
          <cell r="M118">
            <v>4875.0943101468674</v>
          </cell>
          <cell r="Q118">
            <v>4189.505159403061</v>
          </cell>
          <cell r="U118">
            <v>3421.8403567423684</v>
          </cell>
          <cell r="Y118">
            <v>3554.0602757337733</v>
          </cell>
        </row>
        <row r="119">
          <cell r="B119" t="str">
            <v>SS032</v>
          </cell>
          <cell r="M119">
            <v>3232.9605044028422</v>
          </cell>
          <cell r="Q119">
            <v>4339.2615392470125</v>
          </cell>
          <cell r="U119">
            <v>3483.7223256401076</v>
          </cell>
          <cell r="Y119">
            <v>3660.3963136352268</v>
          </cell>
        </row>
        <row r="120">
          <cell r="B120" t="str">
            <v>SS033</v>
          </cell>
          <cell r="M120">
            <v>5185.1083836049656</v>
          </cell>
          <cell r="Q120">
            <v>5608.9455280535749</v>
          </cell>
          <cell r="U120">
            <v>4986.225361404935</v>
          </cell>
          <cell r="Y120">
            <v>5918.0375875312502</v>
          </cell>
        </row>
        <row r="121">
          <cell r="B121" t="str">
            <v>SS034</v>
          </cell>
          <cell r="M121">
            <v>4418.9736445395683</v>
          </cell>
          <cell r="Q121">
            <v>3562.0816228617218</v>
          </cell>
          <cell r="U121">
            <v>3750.5438154920253</v>
          </cell>
          <cell r="Y121">
            <v>4910.1682413478093</v>
          </cell>
        </row>
        <row r="122">
          <cell r="B122" t="str">
            <v>SS035</v>
          </cell>
          <cell r="M122">
            <v>211.06719284465359</v>
          </cell>
          <cell r="Q122">
            <v>227.69034346641726</v>
          </cell>
          <cell r="U122">
            <v>258.184035498855</v>
          </cell>
          <cell r="Y122">
            <v>234.46205229014726</v>
          </cell>
        </row>
        <row r="123">
          <cell r="B123" t="str">
            <v>SS036</v>
          </cell>
          <cell r="M123">
            <v>192.4704467387092</v>
          </cell>
          <cell r="Q123">
            <v>213.06359206616017</v>
          </cell>
          <cell r="U123">
            <v>229.87203464777218</v>
          </cell>
          <cell r="Y123">
            <v>219.36642939462834</v>
          </cell>
        </row>
        <row r="124">
          <cell r="B124" t="str">
            <v>SS037</v>
          </cell>
          <cell r="M124">
            <v>181.02119326361023</v>
          </cell>
          <cell r="Q124">
            <v>214.73514788652926</v>
          </cell>
          <cell r="U124">
            <v>235.59825234065028</v>
          </cell>
          <cell r="Y124">
            <v>226.30468307799461</v>
          </cell>
        </row>
        <row r="125">
          <cell r="B125" t="str">
            <v>SS038</v>
          </cell>
          <cell r="M125">
            <v>264.07773478434655</v>
          </cell>
          <cell r="Q125">
            <v>212.80813975255143</v>
          </cell>
          <cell r="U125">
            <v>247.9635032873004</v>
          </cell>
          <cell r="Y125">
            <v>261.78054958079372</v>
          </cell>
        </row>
        <row r="126">
          <cell r="B126" t="str">
            <v>SS041</v>
          </cell>
        </row>
        <row r="127">
          <cell r="B127" t="str">
            <v>SS042</v>
          </cell>
        </row>
        <row r="128">
          <cell r="B128" t="str">
            <v>SS043</v>
          </cell>
        </row>
        <row r="129">
          <cell r="B129" t="str">
            <v>SS044</v>
          </cell>
        </row>
        <row r="130">
          <cell r="B130" t="str">
            <v>SS045</v>
          </cell>
        </row>
        <row r="131">
          <cell r="B131" t="str">
            <v>SS046</v>
          </cell>
        </row>
        <row r="132">
          <cell r="B132" t="str">
            <v>SS047</v>
          </cell>
        </row>
        <row r="133">
          <cell r="B133" t="str">
            <v>SS048</v>
          </cell>
        </row>
        <row r="134">
          <cell r="B134" t="str">
            <v>SS100</v>
          </cell>
          <cell r="M134">
            <v>1055.3336182396527</v>
          </cell>
          <cell r="Q134">
            <v>1262.1072760473182</v>
          </cell>
          <cell r="U134">
            <v>1372.1877910591743</v>
          </cell>
          <cell r="Y134">
            <v>1343.3955208262507</v>
          </cell>
        </row>
        <row r="135">
          <cell r="B135" t="str">
            <v>SS101</v>
          </cell>
          <cell r="M135">
            <v>1013.9092735649458</v>
          </cell>
          <cell r="Q135">
            <v>1294.735301636475</v>
          </cell>
          <cell r="U135">
            <v>1073.7727657169858</v>
          </cell>
          <cell r="Y135">
            <v>1474.6624501331069</v>
          </cell>
        </row>
        <row r="136">
          <cell r="B136" t="str">
            <v>SS102</v>
          </cell>
          <cell r="M136">
            <v>2329.9813858981483</v>
          </cell>
          <cell r="Q136">
            <v>1692.2915455027642</v>
          </cell>
          <cell r="U136">
            <v>2223.7758254251876</v>
          </cell>
          <cell r="Y136">
            <v>2107.6196715723986</v>
          </cell>
        </row>
        <row r="137">
          <cell r="B137" t="str">
            <v>SS103</v>
          </cell>
          <cell r="M137">
            <v>1862.2328585873863</v>
          </cell>
          <cell r="Q137">
            <v>2191.9576289611086</v>
          </cell>
          <cell r="U137">
            <v>2004.8508722058284</v>
          </cell>
          <cell r="Y137">
            <v>1959.8046278929146</v>
          </cell>
        </row>
        <row r="138">
          <cell r="B138" t="str">
            <v>SS104</v>
          </cell>
          <cell r="M138">
            <v>1162.6403106859811</v>
          </cell>
          <cell r="Q138">
            <v>1077.95624952718</v>
          </cell>
          <cell r="U138">
            <v>1293.7903524973699</v>
          </cell>
          <cell r="Y138">
            <v>1267.8850243308698</v>
          </cell>
        </row>
        <row r="139">
          <cell r="B139" t="str">
            <v>SS105</v>
          </cell>
          <cell r="M139">
            <v>5779.6601192839207</v>
          </cell>
          <cell r="Q139">
            <v>6229.4704476658708</v>
          </cell>
          <cell r="U139">
            <v>4539.8273293251796</v>
          </cell>
          <cell r="Y139">
            <v>5981.7838099176643</v>
          </cell>
        </row>
        <row r="140">
          <cell r="B140" t="str">
            <v>SS106</v>
          </cell>
          <cell r="M140">
            <v>10891.024175937926</v>
          </cell>
          <cell r="Q140">
            <v>8716.5960182775561</v>
          </cell>
          <cell r="U140">
            <v>10029.728707994067</v>
          </cell>
          <cell r="Y140">
            <v>9201.8654844051434</v>
          </cell>
        </row>
        <row r="141">
          <cell r="B141" t="str">
            <v>SS107</v>
          </cell>
          <cell r="M141">
            <v>10748.542495594153</v>
          </cell>
          <cell r="Q141">
            <v>12589.775763816488</v>
          </cell>
          <cell r="U141">
            <v>11091.639043462701</v>
          </cell>
          <cell r="Y141">
            <v>10015.429045658817</v>
          </cell>
        </row>
        <row r="142">
          <cell r="B142" t="str">
            <v>SS108</v>
          </cell>
          <cell r="M142">
            <v>2445.2294405962684</v>
          </cell>
          <cell r="Q142">
            <v>2454.0624422249889</v>
          </cell>
          <cell r="U142">
            <v>2442.8091512910255</v>
          </cell>
          <cell r="Y142">
            <v>2533.707412210144</v>
          </cell>
        </row>
        <row r="143">
          <cell r="B143" t="str">
            <v>SS110</v>
          </cell>
          <cell r="M143">
            <v>1493.0613521304767</v>
          </cell>
          <cell r="Q143">
            <v>1089.4776481780737</v>
          </cell>
          <cell r="U143">
            <v>1423.8241978794283</v>
          </cell>
          <cell r="Y143">
            <v>1306.4469070655009</v>
          </cell>
        </row>
        <row r="144">
          <cell r="B144" t="str">
            <v>SS111</v>
          </cell>
          <cell r="M144">
            <v>1491.8207995136268</v>
          </cell>
          <cell r="Q144">
            <v>1362.670257124264</v>
          </cell>
          <cell r="U144">
            <v>1094.5317272145298</v>
          </cell>
          <cell r="Y144">
            <v>1547.3641772808503</v>
          </cell>
        </row>
        <row r="145">
          <cell r="B145" t="str">
            <v>SS112</v>
          </cell>
          <cell r="M145">
            <v>11622.425595697838</v>
          </cell>
          <cell r="Q145">
            <v>10136.264057106397</v>
          </cell>
          <cell r="U145">
            <v>9896.7359516544821</v>
          </cell>
          <cell r="Y145">
            <v>12352.398306225381</v>
          </cell>
        </row>
        <row r="146">
          <cell r="B146" t="str">
            <v>SS114</v>
          </cell>
          <cell r="M146">
            <v>1372.1665780250501</v>
          </cell>
          <cell r="Q146">
            <v>1329.3093973851587</v>
          </cell>
          <cell r="U146">
            <v>1117.3692560037048</v>
          </cell>
          <cell r="Y146">
            <v>1137.0687608489616</v>
          </cell>
        </row>
        <row r="147">
          <cell r="B147" t="str">
            <v>SS116</v>
          </cell>
          <cell r="M147">
            <v>1276.5419904896189</v>
          </cell>
          <cell r="Q147">
            <v>1090.9964505129437</v>
          </cell>
          <cell r="U147">
            <v>952.736227988461</v>
          </cell>
          <cell r="Y147">
            <v>1077.6125894888783</v>
          </cell>
        </row>
        <row r="148">
          <cell r="B148" t="str">
            <v>SS124</v>
          </cell>
          <cell r="M148">
            <v>4623.1967099321046</v>
          </cell>
          <cell r="Q148">
            <v>4581.8703261167238</v>
          </cell>
          <cell r="U148">
            <v>3744.5727556390229</v>
          </cell>
          <cell r="Y148">
            <v>4499.2518540648371</v>
          </cell>
        </row>
        <row r="149">
          <cell r="B149" t="str">
            <v>SS125</v>
          </cell>
          <cell r="M149">
            <v>1973.1929927771525</v>
          </cell>
          <cell r="Q149">
            <v>1540.6757235426803</v>
          </cell>
          <cell r="U149">
            <v>1517.3455252928932</v>
          </cell>
          <cell r="Y149">
            <v>1948.5623246025036</v>
          </cell>
        </row>
        <row r="150">
          <cell r="B150" t="str">
            <v>SS126</v>
          </cell>
          <cell r="M150">
            <v>1492.4351050497737</v>
          </cell>
          <cell r="Q150">
            <v>1633.8909812089382</v>
          </cell>
          <cell r="U150">
            <v>1789.6882299254912</v>
          </cell>
          <cell r="Y150">
            <v>1887.0166016800204</v>
          </cell>
        </row>
        <row r="151">
          <cell r="B151" t="str">
            <v>SS127</v>
          </cell>
          <cell r="M151">
            <v>1993.8381862104202</v>
          </cell>
          <cell r="Q151">
            <v>1874.32431236712</v>
          </cell>
          <cell r="U151">
            <v>1623.6983079727572</v>
          </cell>
          <cell r="Y151">
            <v>2115.3436446247124</v>
          </cell>
        </row>
        <row r="152">
          <cell r="B152" t="str">
            <v>SS128</v>
          </cell>
          <cell r="M152">
            <v>1632.3335689264279</v>
          </cell>
          <cell r="Q152">
            <v>1758.3964686366864</v>
          </cell>
          <cell r="U152">
            <v>1722.8404281900637</v>
          </cell>
          <cell r="Y152">
            <v>2059.0054964369469</v>
          </cell>
        </row>
        <row r="153">
          <cell r="B153" t="str">
            <v>SS129</v>
          </cell>
          <cell r="M153">
            <v>1768.3291472253402</v>
          </cell>
          <cell r="Q153">
            <v>1427.728990089209</v>
          </cell>
          <cell r="U153">
            <v>2016.8025428819128</v>
          </cell>
          <cell r="Y153">
            <v>1746.624935249401</v>
          </cell>
        </row>
        <row r="154">
          <cell r="B154" t="str">
            <v>SS130</v>
          </cell>
          <cell r="M154">
            <v>1639.7912932720535</v>
          </cell>
          <cell r="Q154">
            <v>1859.6104073713839</v>
          </cell>
          <cell r="U154">
            <v>1938.2632373310623</v>
          </cell>
          <cell r="Y154">
            <v>2169.9424955405239</v>
          </cell>
        </row>
        <row r="155">
          <cell r="B155" t="str">
            <v>SS131</v>
          </cell>
          <cell r="M155">
            <v>2574.7912099952418</v>
          </cell>
          <cell r="Q155">
            <v>2683.6229624661282</v>
          </cell>
          <cell r="U155">
            <v>2222.6546425302349</v>
          </cell>
          <cell r="Y155">
            <v>2666.4347557361111</v>
          </cell>
        </row>
        <row r="156">
          <cell r="B156" t="str">
            <v>SS132</v>
          </cell>
          <cell r="M156">
            <v>2809.7876931988003</v>
          </cell>
          <cell r="Q156">
            <v>2549.4489080577714</v>
          </cell>
          <cell r="U156">
            <v>2474.3378777049902</v>
          </cell>
          <cell r="Y156">
            <v>2603.4711137282939</v>
          </cell>
        </row>
        <row r="157">
          <cell r="B157" t="str">
            <v>SS133</v>
          </cell>
          <cell r="M157">
            <v>2453.2883893360699</v>
          </cell>
          <cell r="Q157">
            <v>2324.2774581176814</v>
          </cell>
          <cell r="U157">
            <v>2666.376202575414</v>
          </cell>
          <cell r="Y157">
            <v>2205.6698339515729</v>
          </cell>
        </row>
        <row r="158">
          <cell r="B158" t="str">
            <v>SS134</v>
          </cell>
          <cell r="M158">
            <v>2303.3479024500557</v>
          </cell>
          <cell r="Q158">
            <v>2366.4629934119489</v>
          </cell>
          <cell r="U158">
            <v>2491.5217928320444</v>
          </cell>
          <cell r="Y158">
            <v>2418.3146499390191</v>
          </cell>
        </row>
        <row r="159">
          <cell r="B159" t="str">
            <v>SS135</v>
          </cell>
          <cell r="M159">
            <v>2257.4511423839372</v>
          </cell>
          <cell r="Q159">
            <v>2332.765001796417</v>
          </cell>
          <cell r="U159">
            <v>2060.9973211097295</v>
          </cell>
          <cell r="Y159">
            <v>2074.5086038272229</v>
          </cell>
        </row>
        <row r="160">
          <cell r="B160" t="str">
            <v>SS136</v>
          </cell>
          <cell r="M160">
            <v>2483.6606655885312</v>
          </cell>
          <cell r="Q160">
            <v>1881.0272464608647</v>
          </cell>
          <cell r="U160">
            <v>2569.0802493716342</v>
          </cell>
          <cell r="Y160">
            <v>2628.2669853369271</v>
          </cell>
        </row>
        <row r="161">
          <cell r="B161" t="str">
            <v>SS137</v>
          </cell>
          <cell r="M161">
            <v>4675.8880684692531</v>
          </cell>
          <cell r="Q161">
            <v>5165.3741610338993</v>
          </cell>
          <cell r="U161">
            <v>3856.6104157505456</v>
          </cell>
          <cell r="Y161">
            <v>4538.043926933964</v>
          </cell>
        </row>
        <row r="162">
          <cell r="B162" t="str">
            <v>SS138</v>
          </cell>
          <cell r="M162">
            <v>4922.7943299811614</v>
          </cell>
          <cell r="Q162">
            <v>4657.0717325087817</v>
          </cell>
          <cell r="U162">
            <v>4757.7811782559711</v>
          </cell>
          <cell r="Y162">
            <v>5290.0411686724074</v>
          </cell>
        </row>
        <row r="163">
          <cell r="B163" t="str">
            <v>SS141</v>
          </cell>
          <cell r="M163">
            <v>398.61064974490796</v>
          </cell>
          <cell r="Q163">
            <v>373.35648913918016</v>
          </cell>
          <cell r="U163">
            <v>354.84074313266836</v>
          </cell>
          <cell r="Y163">
            <v>523.099472702394</v>
          </cell>
        </row>
        <row r="164">
          <cell r="B164" t="str">
            <v>SS143</v>
          </cell>
          <cell r="M164">
            <v>259.63073793742933</v>
          </cell>
          <cell r="Q164">
            <v>173.08985056813981</v>
          </cell>
          <cell r="U164">
            <v>215.59847512599873</v>
          </cell>
          <cell r="Y164">
            <v>256.34954424785809</v>
          </cell>
        </row>
        <row r="165">
          <cell r="B165" t="str">
            <v>SS144</v>
          </cell>
          <cell r="M165">
            <v>254.89387134034808</v>
          </cell>
          <cell r="Q165">
            <v>205.07857900397218</v>
          </cell>
          <cell r="U165">
            <v>193.62400098268802</v>
          </cell>
          <cell r="Y165">
            <v>240.81704742188469</v>
          </cell>
        </row>
        <row r="166">
          <cell r="B166" t="str">
            <v>SS145</v>
          </cell>
          <cell r="M166">
            <v>248.94887083563358</v>
          </cell>
          <cell r="Q166">
            <v>244.87110740608074</v>
          </cell>
          <cell r="U166">
            <v>235.49342637933728</v>
          </cell>
          <cell r="Y166">
            <v>196.66839600130314</v>
          </cell>
        </row>
        <row r="167">
          <cell r="B167" t="str">
            <v>SS146</v>
          </cell>
          <cell r="M167">
            <v>212.43581817494908</v>
          </cell>
          <cell r="Q167">
            <v>249.57979088164291</v>
          </cell>
          <cell r="U167">
            <v>195.02070073017194</v>
          </cell>
          <cell r="Y167">
            <v>260.35136185377939</v>
          </cell>
        </row>
        <row r="168">
          <cell r="B168" t="str">
            <v>SS149</v>
          </cell>
          <cell r="M168">
            <v>420.06136129622757</v>
          </cell>
          <cell r="Q168">
            <v>409.981123024309</v>
          </cell>
          <cell r="U168">
            <v>415.68371592390355</v>
          </cell>
          <cell r="Y168">
            <v>479.38378165132849</v>
          </cell>
        </row>
        <row r="169">
          <cell r="B169" t="str">
            <v>SS157</v>
          </cell>
          <cell r="M169">
            <v>2399.0831195358583</v>
          </cell>
          <cell r="Q169">
            <v>1891.1595864967073</v>
          </cell>
          <cell r="U169">
            <v>1943.0388609048175</v>
          </cell>
          <cell r="Y169">
            <v>1777.0414533141745</v>
          </cell>
        </row>
        <row r="170">
          <cell r="B170" t="str">
            <v>SS158</v>
          </cell>
          <cell r="M170">
            <v>2477.7007040252679</v>
          </cell>
          <cell r="Q170">
            <v>2231.2810209906193</v>
          </cell>
          <cell r="U170">
            <v>1895.2253513143701</v>
          </cell>
          <cell r="Y170">
            <v>1814.8832776214915</v>
          </cell>
        </row>
        <row r="171">
          <cell r="B171" t="str">
            <v>SS159</v>
          </cell>
          <cell r="M171">
            <v>2248.2563214810107</v>
          </cell>
          <cell r="Q171">
            <v>2420.6103270367394</v>
          </cell>
          <cell r="U171">
            <v>2012.4920083650893</v>
          </cell>
          <cell r="Y171">
            <v>1781.074331619566</v>
          </cell>
        </row>
        <row r="172">
          <cell r="B172" t="str">
            <v>SS160</v>
          </cell>
          <cell r="M172">
            <v>2423.289667587751</v>
          </cell>
          <cell r="Q172">
            <v>2160.7187028721783</v>
          </cell>
          <cell r="U172">
            <v>2009.5777107084928</v>
          </cell>
          <cell r="Y172">
            <v>2140.717584346804</v>
          </cell>
        </row>
        <row r="173">
          <cell r="B173" t="str">
            <v>SS161</v>
          </cell>
          <cell r="M173">
            <v>1982.6979873154246</v>
          </cell>
          <cell r="Q173">
            <v>1778.3104045911321</v>
          </cell>
          <cell r="U173">
            <v>2343.10868733908</v>
          </cell>
          <cell r="Y173">
            <v>2536.405961416825</v>
          </cell>
        </row>
        <row r="174">
          <cell r="B174" t="str">
            <v>SS162</v>
          </cell>
          <cell r="M174">
            <v>2406.63068719785</v>
          </cell>
          <cell r="Q174">
            <v>1919.8375457375791</v>
          </cell>
          <cell r="U174">
            <v>1820.9896248355165</v>
          </cell>
          <cell r="Y174">
            <v>2445.127165221118</v>
          </cell>
        </row>
        <row r="175">
          <cell r="B175" t="str">
            <v>SS163</v>
          </cell>
          <cell r="M175">
            <v>2274.548456272817</v>
          </cell>
          <cell r="Q175">
            <v>1968.159975369867</v>
          </cell>
          <cell r="U175">
            <v>2507.7849698762825</v>
          </cell>
          <cell r="Y175">
            <v>2568.0149907307177</v>
          </cell>
        </row>
        <row r="176">
          <cell r="B176" t="str">
            <v>SS164</v>
          </cell>
          <cell r="M176">
            <v>1907.13427946976</v>
          </cell>
          <cell r="Q176">
            <v>2491.0528229586243</v>
          </cell>
          <cell r="U176">
            <v>2211.4279039488451</v>
          </cell>
          <cell r="Y176">
            <v>1932.1371121582088</v>
          </cell>
        </row>
        <row r="177">
          <cell r="B177" t="str">
            <v>SS165</v>
          </cell>
          <cell r="M177">
            <v>1974.6821892336154</v>
          </cell>
          <cell r="Q177">
            <v>2406.7902946596132</v>
          </cell>
          <cell r="U177">
            <v>2076.8342073433669</v>
          </cell>
          <cell r="Y177">
            <v>1997.9528353346427</v>
          </cell>
        </row>
        <row r="178">
          <cell r="B178" t="str">
            <v>SS166</v>
          </cell>
          <cell r="M178">
            <v>1988.9211800228068</v>
          </cell>
          <cell r="Q178">
            <v>1977.5332624833768</v>
          </cell>
          <cell r="U178">
            <v>1905.2528705872751</v>
          </cell>
          <cell r="Y178">
            <v>1914.3261559196187</v>
          </cell>
        </row>
        <row r="179">
          <cell r="B179" t="str">
            <v>SS167</v>
          </cell>
          <cell r="M179">
            <v>2159.8875722911016</v>
          </cell>
          <cell r="Q179">
            <v>1693.597452806911</v>
          </cell>
          <cell r="U179">
            <v>1960.1732999201174</v>
          </cell>
          <cell r="Y179">
            <v>2292.3234240444831</v>
          </cell>
        </row>
        <row r="180">
          <cell r="B180" t="str">
            <v>SS168</v>
          </cell>
          <cell r="M180">
            <v>1901.7592988700778</v>
          </cell>
          <cell r="Q180">
            <v>2473.8265811234737</v>
          </cell>
          <cell r="U180">
            <v>2523.2988221554879</v>
          </cell>
          <cell r="Y180">
            <v>2267.0817293357281</v>
          </cell>
        </row>
        <row r="181">
          <cell r="B181" t="str">
            <v>SS169</v>
          </cell>
          <cell r="M181">
            <v>4792.1925328960751</v>
          </cell>
          <cell r="Q181">
            <v>5110.8841086918655</v>
          </cell>
          <cell r="U181">
            <v>4445.1306873019739</v>
          </cell>
          <cell r="Y181">
            <v>5791.3370779951674</v>
          </cell>
        </row>
        <row r="182">
          <cell r="B182" t="str">
            <v>SS170</v>
          </cell>
          <cell r="M182">
            <v>3776.4728767255488</v>
          </cell>
          <cell r="Q182">
            <v>3921.4625672101588</v>
          </cell>
          <cell r="U182">
            <v>3672.0373102905096</v>
          </cell>
          <cell r="Y182">
            <v>4941.7384340206127</v>
          </cell>
        </row>
        <row r="183">
          <cell r="B183" t="str">
            <v>SS200</v>
          </cell>
          <cell r="M183">
            <v>1242.3826715051825</v>
          </cell>
          <cell r="Q183">
            <v>1167.4809736932834</v>
          </cell>
          <cell r="U183">
            <v>1202.4758660727873</v>
          </cell>
          <cell r="Y183">
            <v>1187.7148196015082</v>
          </cell>
        </row>
        <row r="184">
          <cell r="B184" t="str">
            <v>SS201</v>
          </cell>
          <cell r="M184">
            <v>1386.4990407447417</v>
          </cell>
          <cell r="Q184">
            <v>1301.872803738433</v>
          </cell>
          <cell r="U184">
            <v>1169.4210869400074</v>
          </cell>
          <cell r="Y184">
            <v>1330.0039344034126</v>
          </cell>
        </row>
        <row r="185">
          <cell r="B185" t="str">
            <v>SS202</v>
          </cell>
          <cell r="M185">
            <v>1324.6122536822124</v>
          </cell>
          <cell r="Q185">
            <v>1616.1819645805936</v>
          </cell>
          <cell r="U185">
            <v>1281.6546251523148</v>
          </cell>
          <cell r="Y185">
            <v>1204.8348018579784</v>
          </cell>
        </row>
        <row r="186">
          <cell r="B186" t="str">
            <v>SS203</v>
          </cell>
          <cell r="M186">
            <v>1414.648644339303</v>
          </cell>
          <cell r="Q186">
            <v>1282.7929412313431</v>
          </cell>
          <cell r="U186">
            <v>1902.3019088063998</v>
          </cell>
          <cell r="Y186">
            <v>1339.1985070737508</v>
          </cell>
        </row>
        <row r="187">
          <cell r="B187" t="str">
            <v>SS204</v>
          </cell>
          <cell r="M187">
            <v>1575.54587104299</v>
          </cell>
          <cell r="Q187">
            <v>1597.1697647282069</v>
          </cell>
          <cell r="U187">
            <v>1347.7332316450829</v>
          </cell>
          <cell r="Y187">
            <v>1261.9047035241044</v>
          </cell>
        </row>
        <row r="188">
          <cell r="B188" t="str">
            <v>SS205</v>
          </cell>
          <cell r="M188">
            <v>1578.3764379255376</v>
          </cell>
          <cell r="Q188">
            <v>1681.1119002632495</v>
          </cell>
          <cell r="U188">
            <v>1485.9504837804627</v>
          </cell>
          <cell r="Y188">
            <v>1338.216377741966</v>
          </cell>
        </row>
        <row r="189">
          <cell r="B189" t="str">
            <v>SS206</v>
          </cell>
          <cell r="M189">
            <v>12695.75661699515</v>
          </cell>
          <cell r="Q189">
            <v>10089.60794406732</v>
          </cell>
          <cell r="U189">
            <v>11724.222688449856</v>
          </cell>
          <cell r="Y189">
            <v>11836.02080381956</v>
          </cell>
        </row>
        <row r="190">
          <cell r="B190" t="str">
            <v>SS207</v>
          </cell>
          <cell r="M190">
            <v>9283.6342739003503</v>
          </cell>
          <cell r="Q190">
            <v>10679.783761214589</v>
          </cell>
          <cell r="U190">
            <v>9255.3458371649322</v>
          </cell>
          <cell r="Y190">
            <v>8989.466258744138</v>
          </cell>
        </row>
        <row r="191">
          <cell r="B191" t="str">
            <v>SS208</v>
          </cell>
          <cell r="M191">
            <v>2279.98556935651</v>
          </cell>
          <cell r="Q191">
            <v>2324.8820471039894</v>
          </cell>
          <cell r="U191">
            <v>3007.470830056769</v>
          </cell>
          <cell r="Y191">
            <v>2069.7461582170286</v>
          </cell>
        </row>
        <row r="192">
          <cell r="B192" t="str">
            <v>SS210</v>
          </cell>
          <cell r="M192">
            <v>1117.1516232582112</v>
          </cell>
          <cell r="Q192">
            <v>1574.6931181194059</v>
          </cell>
          <cell r="U192">
            <v>1544.067628966995</v>
          </cell>
          <cell r="Y192">
            <v>1357.1933462580882</v>
          </cell>
        </row>
        <row r="193">
          <cell r="B193" t="str">
            <v>SS211</v>
          </cell>
          <cell r="M193">
            <v>1325.2189961346201</v>
          </cell>
          <cell r="Q193">
            <v>1342.5389577128587</v>
          </cell>
          <cell r="U193">
            <v>1343.5534660374956</v>
          </cell>
          <cell r="Y193">
            <v>1106.9538816889101</v>
          </cell>
        </row>
        <row r="194">
          <cell r="B194" t="str">
            <v>SS212</v>
          </cell>
          <cell r="M194">
            <v>9922.4047998944661</v>
          </cell>
          <cell r="Q194">
            <v>8925.6385941810004</v>
          </cell>
          <cell r="U194">
            <v>11451.81604906246</v>
          </cell>
          <cell r="Y194">
            <v>11244.470949780431</v>
          </cell>
        </row>
        <row r="195">
          <cell r="B195" t="str">
            <v>SS213</v>
          </cell>
          <cell r="M195">
            <v>12609.500062573186</v>
          </cell>
          <cell r="Q195">
            <v>10161.433540981998</v>
          </cell>
          <cell r="U195">
            <v>11507.680379531899</v>
          </cell>
          <cell r="Y195">
            <v>11552.511014087035</v>
          </cell>
        </row>
        <row r="196">
          <cell r="B196" t="str">
            <v>SS214</v>
          </cell>
          <cell r="M196">
            <v>1022.8559652089909</v>
          </cell>
          <cell r="Q196">
            <v>1284.2036120139896</v>
          </cell>
          <cell r="U196">
            <v>1245.5866503703307</v>
          </cell>
          <cell r="Y196">
            <v>1275.2320757695081</v>
          </cell>
        </row>
        <row r="197">
          <cell r="B197" t="str">
            <v>SS216</v>
          </cell>
          <cell r="M197">
            <v>1045.5560697010392</v>
          </cell>
          <cell r="Q197">
            <v>1067.1860294218723</v>
          </cell>
          <cell r="U197">
            <v>996.12414411572115</v>
          </cell>
          <cell r="Y197">
            <v>1310.3125924174858</v>
          </cell>
        </row>
        <row r="198">
          <cell r="B198" t="str">
            <v>SS219</v>
          </cell>
          <cell r="M198">
            <v>4596.1697174266828</v>
          </cell>
          <cell r="Q198">
            <v>3759.7879838588206</v>
          </cell>
          <cell r="U198">
            <v>3276.9871879626758</v>
          </cell>
          <cell r="Y198">
            <v>3670.5521057764022</v>
          </cell>
        </row>
        <row r="199">
          <cell r="B199" t="str">
            <v>SS225</v>
          </cell>
          <cell r="M199">
            <v>2045.9433964081559</v>
          </cell>
          <cell r="Q199">
            <v>1536.9065623288373</v>
          </cell>
          <cell r="U199">
            <v>1945.2523604538881</v>
          </cell>
          <cell r="Y199">
            <v>2173.938080967042</v>
          </cell>
        </row>
        <row r="200">
          <cell r="B200" t="str">
            <v>SS226</v>
          </cell>
          <cell r="M200">
            <v>1776.0110529531646</v>
          </cell>
          <cell r="Q200">
            <v>1822.4119581778154</v>
          </cell>
          <cell r="U200">
            <v>1822.9447672673298</v>
          </cell>
          <cell r="Y200">
            <v>1585.0072175623359</v>
          </cell>
        </row>
        <row r="201">
          <cell r="B201" t="str">
            <v>SS227</v>
          </cell>
          <cell r="M201">
            <v>1863.3698065775582</v>
          </cell>
          <cell r="Q201">
            <v>2106.1256210718507</v>
          </cell>
          <cell r="U201">
            <v>1472.8347609986042</v>
          </cell>
          <cell r="Y201">
            <v>2007.1666535073125</v>
          </cell>
        </row>
        <row r="202">
          <cell r="B202" t="str">
            <v>SS228</v>
          </cell>
          <cell r="M202">
            <v>2088.0594092414308</v>
          </cell>
          <cell r="Q202">
            <v>2068.8467361778853</v>
          </cell>
          <cell r="U202">
            <v>1453.035282232039</v>
          </cell>
          <cell r="Y202">
            <v>1896.8879430023142</v>
          </cell>
        </row>
        <row r="203">
          <cell r="B203" t="str">
            <v>SS229</v>
          </cell>
          <cell r="M203">
            <v>1877.8048746971997</v>
          </cell>
          <cell r="Q203">
            <v>1680.7677835755076</v>
          </cell>
          <cell r="U203">
            <v>1808.9834304053506</v>
          </cell>
          <cell r="Y203">
            <v>1922.2439899765391</v>
          </cell>
        </row>
        <row r="204">
          <cell r="B204" t="str">
            <v>SS230</v>
          </cell>
          <cell r="M204">
            <v>2197.1198294010701</v>
          </cell>
          <cell r="Q204">
            <v>1941.5891441814415</v>
          </cell>
          <cell r="U204">
            <v>1843.3269135811331</v>
          </cell>
          <cell r="Y204">
            <v>1961.9947008573995</v>
          </cell>
        </row>
        <row r="205">
          <cell r="B205" t="str">
            <v>SS231</v>
          </cell>
          <cell r="M205">
            <v>2759.7841334628392</v>
          </cell>
          <cell r="Q205">
            <v>2375.4247217116144</v>
          </cell>
          <cell r="U205">
            <v>2565.7140127963085</v>
          </cell>
          <cell r="Y205">
            <v>2485.1884894209566</v>
          </cell>
        </row>
        <row r="206">
          <cell r="B206" t="str">
            <v>SS232</v>
          </cell>
          <cell r="M206">
            <v>2026.8003877557098</v>
          </cell>
          <cell r="Q206">
            <v>2035.7693708807635</v>
          </cell>
          <cell r="U206">
            <v>1862.8270905784273</v>
          </cell>
          <cell r="Y206">
            <v>1900.7585413919699</v>
          </cell>
        </row>
        <row r="207">
          <cell r="B207" t="str">
            <v>SS233</v>
          </cell>
          <cell r="M207">
            <v>2068.5153210491712</v>
          </cell>
          <cell r="Q207">
            <v>1993.7855440940873</v>
          </cell>
          <cell r="U207">
            <v>1902.9123675252058</v>
          </cell>
          <cell r="Y207">
            <v>2034.165524136798</v>
          </cell>
        </row>
        <row r="208">
          <cell r="B208" t="str">
            <v>SS234</v>
          </cell>
          <cell r="M208">
            <v>2305.3889224472659</v>
          </cell>
          <cell r="Q208">
            <v>2634.4308233407451</v>
          </cell>
          <cell r="U208">
            <v>1926.1347582269066</v>
          </cell>
          <cell r="Y208">
            <v>2125.2324772583593</v>
          </cell>
        </row>
        <row r="209">
          <cell r="B209" t="str">
            <v>SS235</v>
          </cell>
          <cell r="M209">
            <v>1947.7312225691674</v>
          </cell>
          <cell r="Q209">
            <v>2615.78284169279</v>
          </cell>
          <cell r="U209">
            <v>2024.1991223005948</v>
          </cell>
          <cell r="Y209">
            <v>1886.2398083621717</v>
          </cell>
        </row>
        <row r="210">
          <cell r="B210" t="str">
            <v>SS236</v>
          </cell>
          <cell r="M210">
            <v>1957.4772565868266</v>
          </cell>
          <cell r="Q210">
            <v>1887.309700105081</v>
          </cell>
          <cell r="U210">
            <v>2144.8610720526799</v>
          </cell>
          <cell r="Y210">
            <v>2580.4393847916922</v>
          </cell>
        </row>
        <row r="211">
          <cell r="B211" t="str">
            <v>SS237</v>
          </cell>
          <cell r="M211">
            <v>4285.7808915903397</v>
          </cell>
          <cell r="Q211">
            <v>5093.7797367712192</v>
          </cell>
          <cell r="U211">
            <v>4106.8446958172808</v>
          </cell>
          <cell r="Y211">
            <v>5543.8259501776793</v>
          </cell>
        </row>
        <row r="212">
          <cell r="B212" t="str">
            <v>SS238</v>
          </cell>
          <cell r="M212">
            <v>4280.0797472035438</v>
          </cell>
          <cell r="Q212">
            <v>4691.9757375542513</v>
          </cell>
          <cell r="U212">
            <v>5517.7405159064419</v>
          </cell>
          <cell r="Y212">
            <v>4098.3672343346925</v>
          </cell>
        </row>
        <row r="213">
          <cell r="B213" t="str">
            <v>SS241</v>
          </cell>
          <cell r="M213">
            <v>243.09372980259798</v>
          </cell>
          <cell r="Q213">
            <v>293.48055350284721</v>
          </cell>
          <cell r="U213">
            <v>323.26984679856491</v>
          </cell>
          <cell r="Y213">
            <v>239.93506644855759</v>
          </cell>
        </row>
        <row r="214">
          <cell r="B214" t="str">
            <v>SS242</v>
          </cell>
          <cell r="M214">
            <v>0</v>
          </cell>
          <cell r="Q214">
            <v>0</v>
          </cell>
          <cell r="U214">
            <v>0</v>
          </cell>
          <cell r="Y214">
            <v>0</v>
          </cell>
        </row>
        <row r="215">
          <cell r="B215" t="str">
            <v>SS243</v>
          </cell>
          <cell r="M215">
            <v>185.14148764760168</v>
          </cell>
          <cell r="Q215">
            <v>253.92724994357508</v>
          </cell>
          <cell r="U215">
            <v>204.33406570508313</v>
          </cell>
          <cell r="Y215">
            <v>221.36709258404369</v>
          </cell>
        </row>
        <row r="216">
          <cell r="B216" t="str">
            <v>SS244</v>
          </cell>
          <cell r="M216">
            <v>243.31685048988129</v>
          </cell>
          <cell r="Q216">
            <v>174.65709911778873</v>
          </cell>
          <cell r="U216">
            <v>224.74592084730082</v>
          </cell>
          <cell r="Y216">
            <v>181.51798513407152</v>
          </cell>
        </row>
        <row r="217">
          <cell r="B217" t="str">
            <v>SS245</v>
          </cell>
          <cell r="M217">
            <v>225.11931761730017</v>
          </cell>
          <cell r="Q217">
            <v>239.75647733140318</v>
          </cell>
          <cell r="U217">
            <v>251.16961138760269</v>
          </cell>
          <cell r="Y217">
            <v>207.39648666330478</v>
          </cell>
        </row>
        <row r="218">
          <cell r="B218" t="str">
            <v>SS246</v>
          </cell>
          <cell r="M218">
            <v>197.95272599979904</v>
          </cell>
          <cell r="Q218">
            <v>239.36345321994312</v>
          </cell>
          <cell r="U218">
            <v>239.10299964705882</v>
          </cell>
          <cell r="Y218">
            <v>229.50630035526322</v>
          </cell>
        </row>
        <row r="219">
          <cell r="B219" t="str">
            <v>SS249</v>
          </cell>
          <cell r="M219">
            <v>471.58449022555612</v>
          </cell>
          <cell r="Q219">
            <v>462.99312933174622</v>
          </cell>
          <cell r="U219">
            <v>421.45599462441442</v>
          </cell>
          <cell r="Y219">
            <v>470.83011955578053</v>
          </cell>
        </row>
        <row r="220">
          <cell r="B220" t="str">
            <v>SS257</v>
          </cell>
          <cell r="M220">
            <v>2277.9716843895876</v>
          </cell>
          <cell r="Q220">
            <v>1800.8266107893069</v>
          </cell>
          <cell r="U220">
            <v>2243.3902588735837</v>
          </cell>
          <cell r="Y220">
            <v>2460.1230822545149</v>
          </cell>
        </row>
        <row r="221">
          <cell r="B221" t="str">
            <v>SS259</v>
          </cell>
          <cell r="M221">
            <v>2116.6480737016609</v>
          </cell>
          <cell r="Q221">
            <v>1959.4435726009006</v>
          </cell>
          <cell r="U221">
            <v>2054.2321903871975</v>
          </cell>
          <cell r="Y221">
            <v>1765.5297229700254</v>
          </cell>
        </row>
        <row r="222">
          <cell r="B222" t="str">
            <v>SS260</v>
          </cell>
          <cell r="M222">
            <v>1758.4584583947239</v>
          </cell>
          <cell r="Q222">
            <v>2086.9735196353849</v>
          </cell>
          <cell r="U222">
            <v>1823.1818480531492</v>
          </cell>
          <cell r="Y222">
            <v>1923.4703689976222</v>
          </cell>
        </row>
        <row r="223">
          <cell r="B223" t="str">
            <v>SS261</v>
          </cell>
          <cell r="M223">
            <v>2253.8689647065967</v>
          </cell>
          <cell r="Q223">
            <v>2403.1936756970663</v>
          </cell>
          <cell r="U223">
            <v>2120.9513862123335</v>
          </cell>
          <cell r="Y223">
            <v>2346.7261994999426</v>
          </cell>
        </row>
        <row r="224">
          <cell r="B224" t="str">
            <v>SS262</v>
          </cell>
          <cell r="M224">
            <v>2352.0499978467133</v>
          </cell>
          <cell r="Q224">
            <v>2365.9189254027406</v>
          </cell>
          <cell r="U224">
            <v>2423.5163519853113</v>
          </cell>
          <cell r="Y224">
            <v>2150.4672828401999</v>
          </cell>
        </row>
        <row r="225">
          <cell r="B225" t="str">
            <v>SS263</v>
          </cell>
          <cell r="M225">
            <v>2417.1038148243952</v>
          </cell>
          <cell r="Q225">
            <v>1882.710291381753</v>
          </cell>
          <cell r="U225">
            <v>1806.6496052132668</v>
          </cell>
          <cell r="Y225">
            <v>1868.3792286403439</v>
          </cell>
        </row>
        <row r="226">
          <cell r="B226" t="str">
            <v>SS264</v>
          </cell>
          <cell r="M226">
            <v>2428.3333777237704</v>
          </cell>
          <cell r="Q226">
            <v>2263.9278149083548</v>
          </cell>
          <cell r="U226">
            <v>2402.3862063619276</v>
          </cell>
          <cell r="Y226">
            <v>1852.1673911152616</v>
          </cell>
        </row>
        <row r="227">
          <cell r="B227" t="str">
            <v>SS265</v>
          </cell>
          <cell r="M227">
            <v>2242.6727426455859</v>
          </cell>
          <cell r="Q227">
            <v>2030.4971058318793</v>
          </cell>
          <cell r="U227">
            <v>2308.8905165751958</v>
          </cell>
          <cell r="Y227">
            <v>2546.0762864184212</v>
          </cell>
        </row>
        <row r="228">
          <cell r="B228" t="str">
            <v>SS266</v>
          </cell>
          <cell r="M228">
            <v>2020.3204286625858</v>
          </cell>
          <cell r="Q228">
            <v>1732.9118842771159</v>
          </cell>
          <cell r="U228">
            <v>2068.5617366358929</v>
          </cell>
          <cell r="Y228">
            <v>2243.5181409338502</v>
          </cell>
        </row>
        <row r="229">
          <cell r="B229" t="str">
            <v>SS267</v>
          </cell>
          <cell r="M229">
            <v>1985.1163971654114</v>
          </cell>
          <cell r="Q229">
            <v>1875.640144659712</v>
          </cell>
          <cell r="U229">
            <v>2405.6060088771324</v>
          </cell>
          <cell r="Y229">
            <v>2144.0801714336799</v>
          </cell>
        </row>
        <row r="230">
          <cell r="B230" t="str">
            <v>SS268</v>
          </cell>
          <cell r="M230">
            <v>1869.5573000184968</v>
          </cell>
          <cell r="Q230">
            <v>1689.8833117579393</v>
          </cell>
          <cell r="U230">
            <v>1916.6109306829208</v>
          </cell>
          <cell r="Y230">
            <v>1929.2801152821839</v>
          </cell>
        </row>
        <row r="231">
          <cell r="B231" t="str">
            <v>SS269</v>
          </cell>
          <cell r="M231">
            <v>4629.9983488100506</v>
          </cell>
          <cell r="Q231">
            <v>4553.2754331510187</v>
          </cell>
          <cell r="U231">
            <v>5698.9609021719243</v>
          </cell>
          <cell r="Y231">
            <v>5371.6989855211868</v>
          </cell>
        </row>
        <row r="232">
          <cell r="B232" t="str">
            <v>SS270</v>
          </cell>
          <cell r="M232">
            <v>5163.8812574844924</v>
          </cell>
          <cell r="Q232">
            <v>4497.33619912636</v>
          </cell>
          <cell r="U232">
            <v>4332.1438123847593</v>
          </cell>
          <cell r="Y232">
            <v>4522.0285149480951</v>
          </cell>
        </row>
        <row r="233">
          <cell r="B233" t="str">
            <v>SS300</v>
          </cell>
          <cell r="M233">
            <v>1041.9672285604217</v>
          </cell>
          <cell r="Q233">
            <v>1284.4523131802387</v>
          </cell>
          <cell r="U233">
            <v>1051.3726760618347</v>
          </cell>
          <cell r="Y233">
            <v>1202.3615870541728</v>
          </cell>
        </row>
        <row r="234">
          <cell r="B234" t="str">
            <v>SS301</v>
          </cell>
          <cell r="M234">
            <v>1438.9361249561543</v>
          </cell>
          <cell r="Q234">
            <v>1080.5812697069919</v>
          </cell>
          <cell r="U234">
            <v>1149.0785961957081</v>
          </cell>
          <cell r="Y234">
            <v>987.49589109405542</v>
          </cell>
        </row>
        <row r="235">
          <cell r="B235" t="str">
            <v>SS302</v>
          </cell>
          <cell r="M235">
            <v>1076.2896397784648</v>
          </cell>
          <cell r="Q235">
            <v>1218.6868015976224</v>
          </cell>
          <cell r="U235">
            <v>1207.1031397003371</v>
          </cell>
          <cell r="Y235">
            <v>1191.509701875166</v>
          </cell>
        </row>
        <row r="236">
          <cell r="B236" t="str">
            <v>SS303</v>
          </cell>
          <cell r="M236">
            <v>2292.786906405081</v>
          </cell>
          <cell r="Q236">
            <v>1694.5304816186981</v>
          </cell>
          <cell r="U236">
            <v>2090.6480047725622</v>
          </cell>
          <cell r="Y236">
            <v>1599.504914468738</v>
          </cell>
        </row>
        <row r="237">
          <cell r="B237" t="str">
            <v>SS304</v>
          </cell>
          <cell r="M237">
            <v>1448.506578154138</v>
          </cell>
          <cell r="Q237">
            <v>1321.6812313953187</v>
          </cell>
          <cell r="U237">
            <v>1428.1218745984459</v>
          </cell>
          <cell r="Y237">
            <v>1111.5314908597231</v>
          </cell>
        </row>
        <row r="238">
          <cell r="B238" t="str">
            <v>SS305</v>
          </cell>
          <cell r="M238">
            <v>1243.5222619827491</v>
          </cell>
          <cell r="Q238">
            <v>1069.7308941600902</v>
          </cell>
          <cell r="U238">
            <v>1507.7326932058161</v>
          </cell>
          <cell r="Y238">
            <v>1647.9803640941336</v>
          </cell>
        </row>
        <row r="239">
          <cell r="B239" t="str">
            <v>SS307</v>
          </cell>
          <cell r="M239">
            <v>9718.330736770904</v>
          </cell>
          <cell r="Q239">
            <v>9288.3533978270352</v>
          </cell>
          <cell r="U239">
            <v>10262.499121429359</v>
          </cell>
          <cell r="Y239">
            <v>11215.252246880795</v>
          </cell>
        </row>
        <row r="240">
          <cell r="B240" t="str">
            <v>SS308</v>
          </cell>
          <cell r="M240">
            <v>2069.2513561414312</v>
          </cell>
          <cell r="Q240">
            <v>2881.8011233657098</v>
          </cell>
          <cell r="U240">
            <v>2752.679978444356</v>
          </cell>
          <cell r="Y240">
            <v>2869.4261484174835</v>
          </cell>
        </row>
        <row r="241">
          <cell r="B241" t="str">
            <v>SS309</v>
          </cell>
          <cell r="M241">
            <v>2736.3667876214467</v>
          </cell>
          <cell r="Q241">
            <v>2768.4718416367223</v>
          </cell>
          <cell r="U241">
            <v>2935.0956026139384</v>
          </cell>
          <cell r="Y241">
            <v>3064.5738114667834</v>
          </cell>
        </row>
        <row r="242">
          <cell r="B242" t="str">
            <v>SS310</v>
          </cell>
          <cell r="M242">
            <v>1636.1935606015463</v>
          </cell>
          <cell r="Q242">
            <v>1404.4745744927013</v>
          </cell>
          <cell r="U242">
            <v>1504.7054152460278</v>
          </cell>
          <cell r="Y242">
            <v>1122.2254476021851</v>
          </cell>
        </row>
        <row r="243">
          <cell r="B243" t="str">
            <v>SS311</v>
          </cell>
          <cell r="M243">
            <v>1599.9629705178836</v>
          </cell>
          <cell r="Q243">
            <v>1217.8271089101529</v>
          </cell>
          <cell r="U243">
            <v>1509.7297828936485</v>
          </cell>
          <cell r="Y243">
            <v>1148.9922849307491</v>
          </cell>
        </row>
        <row r="244">
          <cell r="B244" t="str">
            <v>SS313</v>
          </cell>
          <cell r="M244">
            <v>13015.115563778327</v>
          </cell>
          <cell r="Q244">
            <v>11775.847054005157</v>
          </cell>
          <cell r="U244">
            <v>10882.724938715121</v>
          </cell>
          <cell r="Y244">
            <v>11676.053766728908</v>
          </cell>
        </row>
        <row r="245">
          <cell r="B245" t="str">
            <v>SS314</v>
          </cell>
          <cell r="M245">
            <v>1083.4561073522459</v>
          </cell>
          <cell r="Q245">
            <v>1142.7136042638278</v>
          </cell>
          <cell r="U245">
            <v>1234.4666136029637</v>
          </cell>
          <cell r="Y245">
            <v>1232.5616400661611</v>
          </cell>
        </row>
        <row r="246">
          <cell r="B246" t="str">
            <v>SS316</v>
          </cell>
          <cell r="M246">
            <v>1108.2084138947353</v>
          </cell>
          <cell r="Q246">
            <v>1150.6244592025741</v>
          </cell>
          <cell r="U246">
            <v>1230.6415186476781</v>
          </cell>
          <cell r="Y246">
            <v>1042.7156222776698</v>
          </cell>
        </row>
        <row r="247">
          <cell r="B247" t="str">
            <v>SS321</v>
          </cell>
          <cell r="M247">
            <v>15048.743510331387</v>
          </cell>
          <cell r="Q247">
            <v>15174.460009281112</v>
          </cell>
          <cell r="U247">
            <v>16995.890615187698</v>
          </cell>
          <cell r="Y247">
            <v>18936.375650099846</v>
          </cell>
        </row>
        <row r="248">
          <cell r="B248" t="str">
            <v>SS325</v>
          </cell>
          <cell r="M248">
            <v>1874.1539719469356</v>
          </cell>
          <cell r="Q248">
            <v>1842.5750868994933</v>
          </cell>
          <cell r="U248">
            <v>1796.034547063038</v>
          </cell>
          <cell r="Y248">
            <v>1555.2827163817049</v>
          </cell>
        </row>
        <row r="249">
          <cell r="B249" t="str">
            <v>SS326</v>
          </cell>
          <cell r="M249">
            <v>2103.7593805900096</v>
          </cell>
          <cell r="Q249">
            <v>1491.4145941528986</v>
          </cell>
          <cell r="U249">
            <v>1856.0311091508661</v>
          </cell>
          <cell r="Y249">
            <v>1844.4029899139375</v>
          </cell>
        </row>
        <row r="250">
          <cell r="B250" t="str">
            <v>SS327</v>
          </cell>
          <cell r="M250">
            <v>1661.8670794879145</v>
          </cell>
          <cell r="Q250">
            <v>2056.7075745340908</v>
          </cell>
          <cell r="U250">
            <v>1790.8063730506858</v>
          </cell>
          <cell r="Y250">
            <v>1840.6957869965136</v>
          </cell>
        </row>
        <row r="251">
          <cell r="B251" t="str">
            <v>SS328</v>
          </cell>
          <cell r="M251">
            <v>1557.301156923884</v>
          </cell>
          <cell r="Q251">
            <v>1435.5703413057522</v>
          </cell>
          <cell r="U251">
            <v>1939.5017990636356</v>
          </cell>
          <cell r="Y251">
            <v>1804.4632037927977</v>
          </cell>
        </row>
        <row r="252">
          <cell r="B252" t="str">
            <v>SS329</v>
          </cell>
          <cell r="M252">
            <v>1908.7605564011872</v>
          </cell>
          <cell r="Q252">
            <v>2079.9952311344796</v>
          </cell>
          <cell r="U252">
            <v>1531.7372483599247</v>
          </cell>
          <cell r="Y252">
            <v>1513.1860640825114</v>
          </cell>
        </row>
        <row r="253">
          <cell r="B253" t="str">
            <v>SS330</v>
          </cell>
          <cell r="M253">
            <v>2001.2666835266868</v>
          </cell>
          <cell r="Q253">
            <v>1534.7140396685932</v>
          </cell>
          <cell r="U253">
            <v>2056.2571023100636</v>
          </cell>
          <cell r="Y253">
            <v>1540.3923913574808</v>
          </cell>
        </row>
        <row r="254">
          <cell r="B254" t="str">
            <v>SS331</v>
          </cell>
          <cell r="M254">
            <v>2770.7604931668116</v>
          </cell>
          <cell r="Q254">
            <v>2396.8784061294955</v>
          </cell>
          <cell r="U254">
            <v>1902.8995960126217</v>
          </cell>
          <cell r="Y254">
            <v>2212.7211077199568</v>
          </cell>
        </row>
        <row r="255">
          <cell r="B255" t="str">
            <v>SS332</v>
          </cell>
          <cell r="M255">
            <v>2517.3131390787667</v>
          </cell>
          <cell r="Q255">
            <v>1897.0395913236171</v>
          </cell>
          <cell r="U255">
            <v>2166.6614587289632</v>
          </cell>
          <cell r="Y255">
            <v>2337.1088801399933</v>
          </cell>
        </row>
        <row r="256">
          <cell r="B256" t="str">
            <v>SS333</v>
          </cell>
          <cell r="M256">
            <v>2731.1564818210068</v>
          </cell>
          <cell r="Q256">
            <v>2276.591992825327</v>
          </cell>
          <cell r="U256">
            <v>2031.0202464405425</v>
          </cell>
          <cell r="Y256">
            <v>2636.7294524451454</v>
          </cell>
        </row>
        <row r="257">
          <cell r="B257" t="str">
            <v>SS334</v>
          </cell>
          <cell r="M257">
            <v>2539.976762410648</v>
          </cell>
          <cell r="Q257">
            <v>2366.8392322725263</v>
          </cell>
          <cell r="U257">
            <v>1946.594926817284</v>
          </cell>
          <cell r="Y257">
            <v>2173.0539644781315</v>
          </cell>
        </row>
        <row r="258">
          <cell r="B258" t="str">
            <v>SS335</v>
          </cell>
          <cell r="M258">
            <v>1965.3346179344308</v>
          </cell>
          <cell r="Q258">
            <v>2420.0429076030523</v>
          </cell>
          <cell r="U258">
            <v>2742.8857458395391</v>
          </cell>
          <cell r="Y258">
            <v>2173.6018796465219</v>
          </cell>
        </row>
        <row r="259">
          <cell r="B259" t="str">
            <v>SS336</v>
          </cell>
          <cell r="M259">
            <v>2211.0415666547901</v>
          </cell>
          <cell r="Q259">
            <v>2547.8353689023215</v>
          </cell>
          <cell r="U259">
            <v>2023.0203688843196</v>
          </cell>
          <cell r="Y259">
            <v>2431.0934418877055</v>
          </cell>
        </row>
        <row r="260">
          <cell r="B260" t="str">
            <v>SS337</v>
          </cell>
          <cell r="M260">
            <v>5504.1802478370346</v>
          </cell>
          <cell r="Q260">
            <v>4503.3673890578248</v>
          </cell>
          <cell r="U260">
            <v>4358.791819519166</v>
          </cell>
          <cell r="Y260">
            <v>4302.9225022828787</v>
          </cell>
        </row>
        <row r="261">
          <cell r="B261" t="str">
            <v>SS338</v>
          </cell>
          <cell r="M261">
            <v>5181.9380420555772</v>
          </cell>
          <cell r="Q261">
            <v>4616.2922869723243</v>
          </cell>
          <cell r="U261">
            <v>4312.8196598777422</v>
          </cell>
          <cell r="Y261">
            <v>5264.0645447221823</v>
          </cell>
        </row>
        <row r="262">
          <cell r="B262" t="str">
            <v>SS342</v>
          </cell>
          <cell r="M262">
            <v>0</v>
          </cell>
          <cell r="Q262">
            <v>0</v>
          </cell>
          <cell r="U262">
            <v>0</v>
          </cell>
          <cell r="Y262">
            <v>0</v>
          </cell>
        </row>
        <row r="263">
          <cell r="B263" t="str">
            <v>SS343</v>
          </cell>
          <cell r="M263">
            <v>243.81491745080791</v>
          </cell>
          <cell r="Q263">
            <v>191.30701591877408</v>
          </cell>
          <cell r="U263">
            <v>260.29511853452271</v>
          </cell>
          <cell r="Y263">
            <v>254.23892345437793</v>
          </cell>
        </row>
        <row r="264">
          <cell r="B264" t="str">
            <v>SS344</v>
          </cell>
          <cell r="M264">
            <v>238.5347014480862</v>
          </cell>
          <cell r="Q264">
            <v>241.85787311287038</v>
          </cell>
          <cell r="U264">
            <v>215.47932468916397</v>
          </cell>
          <cell r="Y264">
            <v>236.79180617769509</v>
          </cell>
        </row>
        <row r="265">
          <cell r="B265" t="str">
            <v>SS345</v>
          </cell>
          <cell r="M265">
            <v>181.29429523541847</v>
          </cell>
          <cell r="Q265">
            <v>232.66980641033598</v>
          </cell>
          <cell r="U265">
            <v>230.24712896306164</v>
          </cell>
          <cell r="Y265">
            <v>264.5175135310015</v>
          </cell>
        </row>
        <row r="266">
          <cell r="B266" t="str">
            <v>SS346</v>
          </cell>
          <cell r="M266">
            <v>201.33187513003708</v>
          </cell>
          <cell r="Q266">
            <v>206.49949758947167</v>
          </cell>
          <cell r="U266">
            <v>189.93916068975849</v>
          </cell>
          <cell r="Y266">
            <v>230.9401426988301</v>
          </cell>
        </row>
        <row r="267">
          <cell r="B267" t="str">
            <v>SS349</v>
          </cell>
          <cell r="M267">
            <v>411.41081145799228</v>
          </cell>
          <cell r="Q267">
            <v>337.77959920011841</v>
          </cell>
          <cell r="U267">
            <v>373.47047240542753</v>
          </cell>
          <cell r="Y267">
            <v>426.4578766078867</v>
          </cell>
        </row>
        <row r="268">
          <cell r="B268" t="str">
            <v>SS359</v>
          </cell>
          <cell r="M268">
            <v>1958.9243584572421</v>
          </cell>
          <cell r="Q268">
            <v>2268.7359071521441</v>
          </cell>
          <cell r="U268">
            <v>2433.6885137623467</v>
          </cell>
          <cell r="Y268">
            <v>2273.5907963136624</v>
          </cell>
        </row>
        <row r="269">
          <cell r="B269" t="str">
            <v>SS360</v>
          </cell>
          <cell r="M269">
            <v>2327.785054921801</v>
          </cell>
          <cell r="Q269">
            <v>2002.4891572836352</v>
          </cell>
          <cell r="U269">
            <v>2106.6869228329747</v>
          </cell>
          <cell r="Y269">
            <v>2233.528035380501</v>
          </cell>
        </row>
        <row r="270">
          <cell r="B270" t="str">
            <v>SS361</v>
          </cell>
          <cell r="M270">
            <v>1919.8604372830987</v>
          </cell>
          <cell r="Q270">
            <v>1867.1621761093954</v>
          </cell>
          <cell r="U270">
            <v>1843.5303712618122</v>
          </cell>
          <cell r="Y270">
            <v>2084.531571921354</v>
          </cell>
        </row>
        <row r="271">
          <cell r="B271" t="str">
            <v>SS362</v>
          </cell>
          <cell r="M271">
            <v>1815.3702441009161</v>
          </cell>
          <cell r="Q271">
            <v>2136.4805028099295</v>
          </cell>
          <cell r="U271">
            <v>2484.9269983706231</v>
          </cell>
          <cell r="Y271">
            <v>2029.4423662435531</v>
          </cell>
        </row>
        <row r="272">
          <cell r="B272" t="str">
            <v>SS365</v>
          </cell>
          <cell r="M272">
            <v>2128.0462392962691</v>
          </cell>
          <cell r="Q272">
            <v>2021.3800869396623</v>
          </cell>
          <cell r="U272">
            <v>2490.9540228693468</v>
          </cell>
          <cell r="Y272">
            <v>1913.4680413570245</v>
          </cell>
        </row>
        <row r="273">
          <cell r="B273" t="str">
            <v>SS366</v>
          </cell>
          <cell r="M273">
            <v>2397.4464072728915</v>
          </cell>
          <cell r="Q273">
            <v>1903.9940737973081</v>
          </cell>
          <cell r="U273">
            <v>2352.4227807180309</v>
          </cell>
          <cell r="Y273">
            <v>1970.5563848746133</v>
          </cell>
        </row>
        <row r="274">
          <cell r="B274" t="str">
            <v>SS367</v>
          </cell>
          <cell r="M274">
            <v>2696.0361428878177</v>
          </cell>
          <cell r="Q274">
            <v>2660.1140287484559</v>
          </cell>
          <cell r="U274">
            <v>2340.0806525642133</v>
          </cell>
          <cell r="Y274">
            <v>2486.8667742830171</v>
          </cell>
        </row>
        <row r="275">
          <cell r="B275" t="str">
            <v>SS368</v>
          </cell>
          <cell r="M275">
            <v>2139.2882963182897</v>
          </cell>
          <cell r="Q275">
            <v>2336.4105874191646</v>
          </cell>
          <cell r="U275">
            <v>2547.6649392097429</v>
          </cell>
          <cell r="Y275">
            <v>1772.6326765643144</v>
          </cell>
        </row>
        <row r="276">
          <cell r="B276" t="str">
            <v>SS369</v>
          </cell>
          <cell r="M276">
            <v>5959.2831716579722</v>
          </cell>
          <cell r="Q276">
            <v>5036.3399365755995</v>
          </cell>
          <cell r="U276">
            <v>4874.3161029088424</v>
          </cell>
          <cell r="Y276">
            <v>5165.1944295510812</v>
          </cell>
        </row>
        <row r="277">
          <cell r="B277" t="str">
            <v>SS370</v>
          </cell>
          <cell r="M277">
            <v>4783.1140355201123</v>
          </cell>
          <cell r="Q277">
            <v>4180.3254208802218</v>
          </cell>
          <cell r="U277">
            <v>5781.6389579897632</v>
          </cell>
          <cell r="Y277">
            <v>5988.445505530337</v>
          </cell>
        </row>
        <row r="278">
          <cell r="B278" t="str">
            <v>SS400</v>
          </cell>
        </row>
        <row r="279">
          <cell r="B279" t="str">
            <v>SS401</v>
          </cell>
        </row>
        <row r="280">
          <cell r="B280" t="str">
            <v>SS402</v>
          </cell>
        </row>
        <row r="281">
          <cell r="B281" t="str">
            <v>SS403</v>
          </cell>
        </row>
        <row r="282">
          <cell r="B282" t="str">
            <v>SS404</v>
          </cell>
        </row>
        <row r="283">
          <cell r="B283" t="str">
            <v>SS405</v>
          </cell>
        </row>
        <row r="284">
          <cell r="B284" t="str">
            <v>SS406</v>
          </cell>
        </row>
        <row r="285">
          <cell r="B285" t="str">
            <v>SS407</v>
          </cell>
        </row>
        <row r="286">
          <cell r="B286" t="str">
            <v>SS408</v>
          </cell>
        </row>
        <row r="287">
          <cell r="B287" t="str">
            <v>SS410</v>
          </cell>
        </row>
        <row r="288">
          <cell r="B288" t="str">
            <v>SS411</v>
          </cell>
        </row>
        <row r="289">
          <cell r="B289" t="str">
            <v>SS413</v>
          </cell>
        </row>
        <row r="290">
          <cell r="B290" t="str">
            <v>SS414</v>
          </cell>
        </row>
        <row r="291">
          <cell r="B291" t="str">
            <v>SS416</v>
          </cell>
        </row>
        <row r="292">
          <cell r="B292" t="str">
            <v>SS421</v>
          </cell>
        </row>
        <row r="293">
          <cell r="B293" t="str">
            <v>SS425</v>
          </cell>
        </row>
        <row r="294">
          <cell r="B294" t="str">
            <v>SS426</v>
          </cell>
        </row>
        <row r="295">
          <cell r="B295" t="str">
            <v>SS427</v>
          </cell>
        </row>
        <row r="296">
          <cell r="B296" t="str">
            <v>SS428</v>
          </cell>
        </row>
        <row r="297">
          <cell r="B297" t="str">
            <v>SS429</v>
          </cell>
        </row>
        <row r="298">
          <cell r="B298" t="str">
            <v>SS430</v>
          </cell>
        </row>
        <row r="299">
          <cell r="B299" t="str">
            <v>SS431</v>
          </cell>
        </row>
        <row r="300">
          <cell r="B300" t="str">
            <v>SS432</v>
          </cell>
        </row>
        <row r="301">
          <cell r="B301" t="str">
            <v>SS433</v>
          </cell>
        </row>
        <row r="302">
          <cell r="B302" t="str">
            <v>SS434</v>
          </cell>
        </row>
        <row r="303">
          <cell r="B303" t="str">
            <v>SS435</v>
          </cell>
        </row>
        <row r="304">
          <cell r="B304" t="str">
            <v>SS436</v>
          </cell>
        </row>
        <row r="305">
          <cell r="B305" t="str">
            <v>SS437</v>
          </cell>
        </row>
        <row r="306">
          <cell r="B306" t="str">
            <v>SS438</v>
          </cell>
        </row>
        <row r="307">
          <cell r="B307" t="str">
            <v>SS441</v>
          </cell>
        </row>
        <row r="308">
          <cell r="B308" t="str">
            <v>SS442</v>
          </cell>
        </row>
        <row r="309">
          <cell r="B309" t="str">
            <v>SS443</v>
          </cell>
        </row>
        <row r="310">
          <cell r="B310" t="str">
            <v>SS444</v>
          </cell>
        </row>
        <row r="311">
          <cell r="B311" t="str">
            <v>SS445</v>
          </cell>
        </row>
        <row r="312">
          <cell r="B312" t="str">
            <v>SS446</v>
          </cell>
        </row>
        <row r="313">
          <cell r="B313" t="str">
            <v>SS449</v>
          </cell>
        </row>
        <row r="314">
          <cell r="B314" t="str">
            <v>SS459</v>
          </cell>
        </row>
        <row r="315">
          <cell r="B315" t="str">
            <v>SS460</v>
          </cell>
        </row>
        <row r="316">
          <cell r="B316" t="str">
            <v>SS461</v>
          </cell>
        </row>
        <row r="317">
          <cell r="B317" t="str">
            <v>SS462</v>
          </cell>
        </row>
        <row r="318">
          <cell r="B318" t="str">
            <v>SS463</v>
          </cell>
        </row>
        <row r="319">
          <cell r="B319" t="str">
            <v>SS465</v>
          </cell>
        </row>
        <row r="320">
          <cell r="B320" t="str">
            <v>SS466</v>
          </cell>
        </row>
        <row r="321">
          <cell r="B321" t="str">
            <v>SS467</v>
          </cell>
        </row>
        <row r="322">
          <cell r="B322" t="str">
            <v>SS468</v>
          </cell>
        </row>
        <row r="323">
          <cell r="B323" t="str">
            <v>SS469</v>
          </cell>
        </row>
        <row r="324">
          <cell r="B324" t="str">
            <v>SS470</v>
          </cell>
        </row>
        <row r="325">
          <cell r="B325" t="str">
            <v>SS139</v>
          </cell>
          <cell r="M325">
            <v>1380.2060874859774</v>
          </cell>
          <cell r="Q325">
            <v>1271.6814094149565</v>
          </cell>
          <cell r="U325">
            <v>1719.3155009264055</v>
          </cell>
          <cell r="Y325">
            <v>1539.5065511020093</v>
          </cell>
        </row>
        <row r="326">
          <cell r="B326" t="str">
            <v>SS140</v>
          </cell>
          <cell r="M326">
            <v>2393.5945252852234</v>
          </cell>
          <cell r="Q326">
            <v>2311.2319125889462</v>
          </cell>
          <cell r="U326">
            <v>1944.9284323015036</v>
          </cell>
          <cell r="Y326">
            <v>2319.566639162304</v>
          </cell>
        </row>
        <row r="327">
          <cell r="B327" t="str">
            <v>SS147</v>
          </cell>
          <cell r="M327">
            <v>262.78630180591318</v>
          </cell>
          <cell r="Q327">
            <v>286.55525855198232</v>
          </cell>
          <cell r="U327">
            <v>242.32742293499504</v>
          </cell>
          <cell r="Y327">
            <v>306.2944490703411</v>
          </cell>
        </row>
        <row r="328">
          <cell r="B328" t="str">
            <v>SS148</v>
          </cell>
          <cell r="M328">
            <v>230.32412383323216</v>
          </cell>
          <cell r="Q328">
            <v>233.20629257152984</v>
          </cell>
          <cell r="U328">
            <v>286.10117805549476</v>
          </cell>
          <cell r="Y328">
            <v>305.21066534918145</v>
          </cell>
        </row>
        <row r="329">
          <cell r="B329" t="str">
            <v>SS171</v>
          </cell>
          <cell r="M329">
            <v>5877.3977776401571</v>
          </cell>
          <cell r="Q329">
            <v>6028.3939795644874</v>
          </cell>
          <cell r="U329">
            <v>6260.7949269875235</v>
          </cell>
          <cell r="Y329">
            <v>5811.6668870389167</v>
          </cell>
        </row>
        <row r="330">
          <cell r="B330" t="str">
            <v>SS172</v>
          </cell>
          <cell r="M330">
            <v>2917.6466967655811</v>
          </cell>
          <cell r="Q330">
            <v>3231.3672682480601</v>
          </cell>
          <cell r="U330">
            <v>2619.744425811019</v>
          </cell>
          <cell r="Y330">
            <v>2588.0878704837651</v>
          </cell>
        </row>
        <row r="331">
          <cell r="B331" t="str">
            <v>SS239</v>
          </cell>
          <cell r="M331">
            <v>1439.0397450188348</v>
          </cell>
          <cell r="Q331">
            <v>1273.1936397822612</v>
          </cell>
          <cell r="U331">
            <v>1202.8871617186446</v>
          </cell>
          <cell r="Y331">
            <v>1437.8537575649077</v>
          </cell>
        </row>
        <row r="332">
          <cell r="B332" t="str">
            <v>SS240</v>
          </cell>
          <cell r="M332">
            <v>1947.178315949189</v>
          </cell>
          <cell r="Q332">
            <v>1700.0358145317782</v>
          </cell>
          <cell r="U332">
            <v>1832.4839749029936</v>
          </cell>
          <cell r="Y332">
            <v>2024.2262886485983</v>
          </cell>
        </row>
        <row r="333">
          <cell r="B333" t="str">
            <v>SS247</v>
          </cell>
          <cell r="M333">
            <v>296.30896906926966</v>
          </cell>
          <cell r="Q333">
            <v>321.63293338954566</v>
          </cell>
          <cell r="U333">
            <v>341.7047744920327</v>
          </cell>
          <cell r="Y333">
            <v>252.51067926039025</v>
          </cell>
        </row>
        <row r="334">
          <cell r="B334" t="str">
            <v>SS248</v>
          </cell>
          <cell r="M334">
            <v>240.25168322687392</v>
          </cell>
          <cell r="Q334">
            <v>305.65074352634787</v>
          </cell>
          <cell r="U334">
            <v>249.81361090785862</v>
          </cell>
          <cell r="Y334">
            <v>309.70669370042924</v>
          </cell>
        </row>
        <row r="335">
          <cell r="B335" t="str">
            <v>SS271</v>
          </cell>
          <cell r="M335">
            <v>6135.2876148644191</v>
          </cell>
          <cell r="Q335">
            <v>4404.4489912028084</v>
          </cell>
          <cell r="U335">
            <v>6223.4782043787736</v>
          </cell>
          <cell r="Y335">
            <v>5936.1744006399404</v>
          </cell>
        </row>
        <row r="336">
          <cell r="B336" t="str">
            <v>SS272</v>
          </cell>
          <cell r="M336">
            <v>3010.4958289221581</v>
          </cell>
          <cell r="Q336">
            <v>2845.1426158223198</v>
          </cell>
          <cell r="U336">
            <v>3136.3440053979693</v>
          </cell>
          <cell r="Y336">
            <v>2529.811246407744</v>
          </cell>
        </row>
        <row r="337">
          <cell r="B337" t="str">
            <v>SS339</v>
          </cell>
          <cell r="M337">
            <v>1309.2465678612105</v>
          </cell>
          <cell r="Q337">
            <v>1842.8372833192366</v>
          </cell>
          <cell r="U337">
            <v>1456.8542486429637</v>
          </cell>
          <cell r="Y337">
            <v>1543.4063926346985</v>
          </cell>
        </row>
        <row r="338">
          <cell r="B338" t="str">
            <v>SS340</v>
          </cell>
          <cell r="M338">
            <v>2242.8946859313141</v>
          </cell>
          <cell r="Q338">
            <v>2636.2962011820609</v>
          </cell>
          <cell r="U338">
            <v>2673.3941794509274</v>
          </cell>
          <cell r="Y338">
            <v>2364.820890948562</v>
          </cell>
        </row>
        <row r="339">
          <cell r="B339" t="str">
            <v>SS347</v>
          </cell>
          <cell r="M339">
            <v>280.9805081148325</v>
          </cell>
          <cell r="Q339">
            <v>270.94580690565226</v>
          </cell>
          <cell r="U339">
            <v>292.89854287899084</v>
          </cell>
          <cell r="Y339">
            <v>288.11528550836073</v>
          </cell>
        </row>
        <row r="340">
          <cell r="B340" t="str">
            <v>SS348</v>
          </cell>
          <cell r="M340">
            <v>322.38993872257163</v>
          </cell>
          <cell r="Q340">
            <v>339.83093950552689</v>
          </cell>
          <cell r="U340">
            <v>372.57141202164701</v>
          </cell>
          <cell r="Y340">
            <v>358.58037417612303</v>
          </cell>
        </row>
        <row r="341">
          <cell r="B341" t="str">
            <v>SS371</v>
          </cell>
          <cell r="M341">
            <v>5636.4173755633547</v>
          </cell>
          <cell r="Q341">
            <v>4208.9150836176932</v>
          </cell>
          <cell r="U341">
            <v>4936.9607830418199</v>
          </cell>
          <cell r="Y341">
            <v>4947.8053585487132</v>
          </cell>
        </row>
        <row r="342">
          <cell r="B342" t="str">
            <v>SS372</v>
          </cell>
          <cell r="M342">
            <v>3612.238460298171</v>
          </cell>
          <cell r="Q342">
            <v>3333.7600423350186</v>
          </cell>
          <cell r="U342">
            <v>3102.5998011684078</v>
          </cell>
          <cell r="Y342">
            <v>3409.9585533424452</v>
          </cell>
        </row>
        <row r="343">
          <cell r="B343" t="str">
            <v>SS439</v>
          </cell>
        </row>
        <row r="344">
          <cell r="B344" t="str">
            <v>SS440</v>
          </cell>
        </row>
        <row r="345">
          <cell r="B345" t="str">
            <v>SS447</v>
          </cell>
        </row>
        <row r="346">
          <cell r="B346" t="str">
            <v>SS448</v>
          </cell>
        </row>
        <row r="347">
          <cell r="B347" t="str">
            <v>SS471</v>
          </cell>
        </row>
        <row r="348">
          <cell r="B348" t="str">
            <v>SS472</v>
          </cell>
        </row>
        <row r="349">
          <cell r="B349" t="str">
            <v>SS900</v>
          </cell>
          <cell r="M349" t="str">
            <v>Not modelled</v>
          </cell>
          <cell r="Q349" t="str">
            <v>Not modelled</v>
          </cell>
          <cell r="U349" t="str">
            <v>Not modelled</v>
          </cell>
          <cell r="Y349" t="str">
            <v>Not modelled</v>
          </cell>
        </row>
        <row r="350">
          <cell r="B350" t="str">
            <v>SS901</v>
          </cell>
          <cell r="M350" t="str">
            <v>Not modelled</v>
          </cell>
          <cell r="Q350" t="str">
            <v>Not modelled</v>
          </cell>
          <cell r="U350" t="str">
            <v>Not modelled</v>
          </cell>
          <cell r="Y350" t="str">
            <v>Not modelled</v>
          </cell>
        </row>
        <row r="351">
          <cell r="B351" t="str">
            <v>SS902</v>
          </cell>
          <cell r="M351" t="str">
            <v>Not modelled</v>
          </cell>
          <cell r="Q351" t="str">
            <v>Not modelled</v>
          </cell>
          <cell r="U351" t="str">
            <v>Not modelled</v>
          </cell>
          <cell r="Y351" t="str">
            <v>Not modelled</v>
          </cell>
        </row>
        <row r="352">
          <cell r="B352" t="str">
            <v>SS903</v>
          </cell>
          <cell r="M352" t="str">
            <v>Not modelled</v>
          </cell>
          <cell r="Q352" t="str">
            <v>Not modelled</v>
          </cell>
          <cell r="U352" t="str">
            <v>Not modelled</v>
          </cell>
          <cell r="Y352" t="str">
            <v>Not modelled</v>
          </cell>
        </row>
        <row r="353">
          <cell r="B353" t="str">
            <v>SS910</v>
          </cell>
          <cell r="M353" t="str">
            <v>Not modelled</v>
          </cell>
          <cell r="Q353" t="str">
            <v>Not modelled</v>
          </cell>
          <cell r="U353" t="str">
            <v>Not modelled</v>
          </cell>
          <cell r="Y353" t="str">
            <v>Not modelled</v>
          </cell>
        </row>
        <row r="354">
          <cell r="B354" t="str">
            <v>SS911</v>
          </cell>
          <cell r="M354" t="str">
            <v>Not modelled</v>
          </cell>
          <cell r="Q354" t="str">
            <v>Not modelled</v>
          </cell>
          <cell r="U354" t="str">
            <v>Not modelled</v>
          </cell>
          <cell r="Y354" t="str">
            <v>Not modelled</v>
          </cell>
        </row>
        <row r="355">
          <cell r="B355" t="str">
            <v>SS065</v>
          </cell>
          <cell r="M355">
            <v>248.16240421818412</v>
          </cell>
          <cell r="Q355">
            <v>244.40119586133335</v>
          </cell>
          <cell r="U355">
            <v>259.40581073804583</v>
          </cell>
          <cell r="Y355">
            <v>210.86225332537498</v>
          </cell>
        </row>
        <row r="356">
          <cell r="B356" t="str">
            <v>SS066</v>
          </cell>
          <cell r="M356">
            <v>191.06141515494681</v>
          </cell>
          <cell r="Q356">
            <v>189.02477563084636</v>
          </cell>
          <cell r="U356">
            <v>200.2260233341249</v>
          </cell>
          <cell r="Y356">
            <v>259.47223901830682</v>
          </cell>
        </row>
        <row r="357">
          <cell r="B357" t="str">
            <v>SS067</v>
          </cell>
          <cell r="M357">
            <v>246.26260644358803</v>
          </cell>
          <cell r="Q357">
            <v>216.89397386898042</v>
          </cell>
          <cell r="U357">
            <v>214.52734851239157</v>
          </cell>
          <cell r="Y357">
            <v>185.40937790730172</v>
          </cell>
        </row>
        <row r="358">
          <cell r="B358" t="str">
            <v>SS068</v>
          </cell>
          <cell r="M358">
            <v>240.99477987020745</v>
          </cell>
          <cell r="Q358">
            <v>211.80520343155501</v>
          </cell>
          <cell r="U358">
            <v>243.70626190926885</v>
          </cell>
          <cell r="Y358">
            <v>265.31206779420057</v>
          </cell>
        </row>
        <row r="359">
          <cell r="B359" t="str">
            <v>SS071</v>
          </cell>
          <cell r="M359">
            <v>4747.7217715424886</v>
          </cell>
          <cell r="Q359">
            <v>4761.9958757553241</v>
          </cell>
          <cell r="U359">
            <v>4661.8323341375517</v>
          </cell>
          <cell r="Y359">
            <v>4642.082916013308</v>
          </cell>
        </row>
        <row r="360">
          <cell r="B360" t="str">
            <v>SS073</v>
          </cell>
          <cell r="M360">
            <v>6655.2923072989133</v>
          </cell>
          <cell r="Q360">
            <v>6403.3023852171646</v>
          </cell>
          <cell r="U360">
            <v>4599.6008134081776</v>
          </cell>
          <cell r="Y360">
            <v>5228.1673111894615</v>
          </cell>
        </row>
        <row r="361">
          <cell r="B361" t="str">
            <v>SS075</v>
          </cell>
          <cell r="M361">
            <v>252.39945951516452</v>
          </cell>
          <cell r="Q361">
            <v>199.2111286639051</v>
          </cell>
          <cell r="U361">
            <v>229.92787624556007</v>
          </cell>
          <cell r="Y361">
            <v>180.22481615419039</v>
          </cell>
        </row>
        <row r="362">
          <cell r="B362" t="str">
            <v>SS076</v>
          </cell>
          <cell r="M362">
            <v>192.8083579732818</v>
          </cell>
          <cell r="Q362">
            <v>204.29526907032485</v>
          </cell>
          <cell r="U362">
            <v>207.04148824491557</v>
          </cell>
          <cell r="Y362">
            <v>197.84869077667867</v>
          </cell>
        </row>
        <row r="363">
          <cell r="B363" t="str">
            <v>SS077</v>
          </cell>
          <cell r="M363">
            <v>219.60485473286309</v>
          </cell>
          <cell r="Q363">
            <v>188.14356633480872</v>
          </cell>
          <cell r="U363">
            <v>244.57906474677543</v>
          </cell>
          <cell r="Y363">
            <v>210.50295584584845</v>
          </cell>
        </row>
        <row r="364">
          <cell r="B364" t="str">
            <v>SS078</v>
          </cell>
          <cell r="M364">
            <v>234.63230123181859</v>
          </cell>
          <cell r="Q364">
            <v>217.56041060451764</v>
          </cell>
          <cell r="U364">
            <v>234.81967110026241</v>
          </cell>
          <cell r="Y364">
            <v>238.12302690384553</v>
          </cell>
        </row>
        <row r="365">
          <cell r="B365" t="str">
            <v>SS081</v>
          </cell>
        </row>
        <row r="366">
          <cell r="B366" t="str">
            <v>SS082</v>
          </cell>
        </row>
        <row r="367">
          <cell r="B367" t="str">
            <v>SS085</v>
          </cell>
        </row>
        <row r="368">
          <cell r="B368" t="str">
            <v>SS086</v>
          </cell>
        </row>
        <row r="369">
          <cell r="B369" t="str">
            <v>SS087</v>
          </cell>
        </row>
        <row r="370">
          <cell r="B370" t="str">
            <v>SS088</v>
          </cell>
        </row>
        <row r="371">
          <cell r="B371" t="str">
            <v>SS600</v>
          </cell>
          <cell r="M371">
            <v>1296.3931260566771</v>
          </cell>
          <cell r="Q371">
            <v>1284.2155276163603</v>
          </cell>
          <cell r="U371">
            <v>1114.8320206110491</v>
          </cell>
          <cell r="Y371">
            <v>1505.5397636077364</v>
          </cell>
        </row>
        <row r="372">
          <cell r="B372" t="str">
            <v>SS602</v>
          </cell>
          <cell r="M372">
            <v>0</v>
          </cell>
          <cell r="Q372">
            <v>0</v>
          </cell>
          <cell r="U372">
            <v>0</v>
          </cell>
          <cell r="Y372">
            <v>0</v>
          </cell>
        </row>
        <row r="373">
          <cell r="B373" t="str">
            <v>SS608</v>
          </cell>
          <cell r="M373">
            <v>6460.1153834887155</v>
          </cell>
          <cell r="Q373">
            <v>4888.4137815358454</v>
          </cell>
          <cell r="U373">
            <v>5822.5781209617835</v>
          </cell>
          <cell r="Y373">
            <v>6166.5146628858993</v>
          </cell>
        </row>
        <row r="374">
          <cell r="B374" t="str">
            <v>SS610</v>
          </cell>
          <cell r="M374">
            <v>1593.0727223175481</v>
          </cell>
          <cell r="Q374">
            <v>1427.5017709297022</v>
          </cell>
          <cell r="U374">
            <v>1314.9234288970688</v>
          </cell>
          <cell r="Y374">
            <v>1196.8184250114975</v>
          </cell>
        </row>
        <row r="375">
          <cell r="B375" t="str">
            <v>SS611</v>
          </cell>
          <cell r="M375">
            <v>1562.8985217312184</v>
          </cell>
          <cell r="Q375">
            <v>1155.0656389419303</v>
          </cell>
          <cell r="U375">
            <v>1516.9598585613551</v>
          </cell>
          <cell r="Y375">
            <v>1217.3930329068032</v>
          </cell>
        </row>
        <row r="376">
          <cell r="B376" t="str">
            <v>SS612</v>
          </cell>
          <cell r="M376">
            <v>9913.7248062176841</v>
          </cell>
          <cell r="Q376">
            <v>10444.364825741817</v>
          </cell>
          <cell r="U376">
            <v>11962.940987401174</v>
          </cell>
          <cell r="Y376">
            <v>10638.394079753585</v>
          </cell>
        </row>
        <row r="377">
          <cell r="B377" t="str">
            <v>SS614</v>
          </cell>
          <cell r="M377">
            <v>1062.436957191599</v>
          </cell>
          <cell r="Q377">
            <v>1357.0198964839685</v>
          </cell>
          <cell r="U377">
            <v>1361.0377933309746</v>
          </cell>
          <cell r="Y377">
            <v>1007.9150980439011</v>
          </cell>
        </row>
        <row r="378">
          <cell r="B378" t="str">
            <v>SS618</v>
          </cell>
          <cell r="M378">
            <v>5429.3243501500565</v>
          </cell>
          <cell r="Q378">
            <v>4344.6208045274143</v>
          </cell>
          <cell r="U378">
            <v>5170.0277539608633</v>
          </cell>
          <cell r="Y378">
            <v>4072.3658273567962</v>
          </cell>
        </row>
        <row r="379">
          <cell r="B379" t="str">
            <v>SS619</v>
          </cell>
          <cell r="M379">
            <v>4792.089539025751</v>
          </cell>
          <cell r="Q379">
            <v>4071.5364317069839</v>
          </cell>
          <cell r="U379">
            <v>4807.1971988613941</v>
          </cell>
          <cell r="Y379">
            <v>5468.4869895059346</v>
          </cell>
        </row>
        <row r="380">
          <cell r="B380" t="str">
            <v>SS620</v>
          </cell>
          <cell r="M380">
            <v>19597.056215813296</v>
          </cell>
          <cell r="Q380">
            <v>21464.3700943968</v>
          </cell>
          <cell r="U380">
            <v>17544.897559037363</v>
          </cell>
          <cell r="Y380">
            <v>23795.993072135818</v>
          </cell>
        </row>
        <row r="381">
          <cell r="B381" t="str">
            <v>SS621</v>
          </cell>
          <cell r="M381">
            <v>14169.858518992853</v>
          </cell>
          <cell r="Q381">
            <v>14341.496025564154</v>
          </cell>
          <cell r="U381">
            <v>13938.904126484553</v>
          </cell>
          <cell r="Y381">
            <v>17764.519171470474</v>
          </cell>
        </row>
        <row r="382">
          <cell r="B382" t="str">
            <v>SS625</v>
          </cell>
          <cell r="M382">
            <v>2197.1031026286555</v>
          </cell>
          <cell r="Q382">
            <v>2004.3943866464042</v>
          </cell>
          <cell r="U382">
            <v>1996.5991082663991</v>
          </cell>
          <cell r="Y382">
            <v>1929.6444453325955</v>
          </cell>
        </row>
        <row r="383">
          <cell r="B383" t="str">
            <v>SS626</v>
          </cell>
          <cell r="M383">
            <v>1762.1528593298021</v>
          </cell>
          <cell r="Q383">
            <v>2063.6276885810653</v>
          </cell>
          <cell r="U383">
            <v>1900.0266556624035</v>
          </cell>
          <cell r="Y383">
            <v>1835.4742532042692</v>
          </cell>
        </row>
        <row r="384">
          <cell r="B384" t="str">
            <v>SS627</v>
          </cell>
          <cell r="M384">
            <v>2157.2054197042416</v>
          </cell>
          <cell r="Q384">
            <v>1673.3685112297646</v>
          </cell>
          <cell r="U384">
            <v>1775.6478500023559</v>
          </cell>
          <cell r="Y384">
            <v>2181.2843596584735</v>
          </cell>
        </row>
        <row r="385">
          <cell r="B385" t="str">
            <v>SS628</v>
          </cell>
          <cell r="M385">
            <v>2112.2969799804255</v>
          </cell>
          <cell r="Q385">
            <v>2025.1531084750998</v>
          </cell>
          <cell r="U385">
            <v>2007.5181597930959</v>
          </cell>
          <cell r="Y385">
            <v>2205.7991200682804</v>
          </cell>
        </row>
        <row r="386">
          <cell r="B386" t="str">
            <v>SS629</v>
          </cell>
          <cell r="M386">
            <v>1912.1950981793839</v>
          </cell>
          <cell r="Q386">
            <v>1464.0801284360409</v>
          </cell>
          <cell r="U386">
            <v>1707.7193683975152</v>
          </cell>
          <cell r="Y386">
            <v>1641.7494713020392</v>
          </cell>
        </row>
        <row r="387">
          <cell r="B387" t="str">
            <v>SS630</v>
          </cell>
          <cell r="M387">
            <v>1814.9636754872677</v>
          </cell>
          <cell r="Q387">
            <v>1910.3182696553492</v>
          </cell>
          <cell r="U387">
            <v>1510.2436290495532</v>
          </cell>
          <cell r="Y387">
            <v>2196.3789704459541</v>
          </cell>
        </row>
        <row r="388">
          <cell r="B388" t="str">
            <v>SS631</v>
          </cell>
          <cell r="M388">
            <v>2386.0946712497716</v>
          </cell>
          <cell r="Q388">
            <v>2052.1286343220995</v>
          </cell>
          <cell r="U388">
            <v>2212.0500177017252</v>
          </cell>
          <cell r="Y388">
            <v>2442.6478018986813</v>
          </cell>
        </row>
        <row r="389">
          <cell r="B389" t="str">
            <v>SS632</v>
          </cell>
          <cell r="M389">
            <v>2797.6262687875069</v>
          </cell>
          <cell r="Q389">
            <v>2177.7559452278879</v>
          </cell>
          <cell r="U389">
            <v>2245.1397201468731</v>
          </cell>
          <cell r="Y389">
            <v>2285.8912417563783</v>
          </cell>
        </row>
        <row r="390">
          <cell r="B390" t="str">
            <v>SS633</v>
          </cell>
          <cell r="M390">
            <v>2663.3720938384204</v>
          </cell>
          <cell r="Q390">
            <v>1871.6215485271991</v>
          </cell>
          <cell r="U390">
            <v>2375.4324447570075</v>
          </cell>
          <cell r="Y390">
            <v>2125.6143553921429</v>
          </cell>
        </row>
        <row r="391">
          <cell r="B391" t="str">
            <v>SS634</v>
          </cell>
          <cell r="M391">
            <v>2349.1627612577972</v>
          </cell>
          <cell r="Q391">
            <v>2318.8652286932988</v>
          </cell>
          <cell r="U391">
            <v>1948.149925632727</v>
          </cell>
          <cell r="Y391">
            <v>2686.9061030677422</v>
          </cell>
        </row>
        <row r="392">
          <cell r="B392" t="str">
            <v>SS635</v>
          </cell>
          <cell r="M392">
            <v>1973.9761718346144</v>
          </cell>
          <cell r="Q392">
            <v>2529.9687712397872</v>
          </cell>
          <cell r="U392">
            <v>2005.3732904898977</v>
          </cell>
          <cell r="Y392">
            <v>2589.1278622359941</v>
          </cell>
        </row>
        <row r="393">
          <cell r="B393" t="str">
            <v>SS636</v>
          </cell>
          <cell r="M393">
            <v>2769.5939641823925</v>
          </cell>
          <cell r="Q393">
            <v>1826.4594913101769</v>
          </cell>
          <cell r="U393">
            <v>2083.7099720122296</v>
          </cell>
          <cell r="Y393">
            <v>2229.5704297648408</v>
          </cell>
        </row>
        <row r="394">
          <cell r="B394" t="str">
            <v>SS637</v>
          </cell>
          <cell r="M394">
            <v>4422.123663539377</v>
          </cell>
          <cell r="Q394">
            <v>4208.2200718053191</v>
          </cell>
          <cell r="U394">
            <v>4347.2424511115632</v>
          </cell>
          <cell r="Y394">
            <v>4948.4863707648292</v>
          </cell>
        </row>
        <row r="395">
          <cell r="B395" t="str">
            <v>SS638</v>
          </cell>
          <cell r="M395">
            <v>5420.0433128629729</v>
          </cell>
          <cell r="Q395">
            <v>4966.7012397673298</v>
          </cell>
          <cell r="U395">
            <v>5023.6056970152658</v>
          </cell>
          <cell r="Y395">
            <v>3763.7522977506333</v>
          </cell>
        </row>
        <row r="396">
          <cell r="B396" t="str">
            <v>SS641</v>
          </cell>
          <cell r="M396">
            <v>274.38642089711084</v>
          </cell>
          <cell r="Q396">
            <v>241.268779581422</v>
          </cell>
          <cell r="U396">
            <v>256.77967784557524</v>
          </cell>
          <cell r="Y396">
            <v>235.18817029485783</v>
          </cell>
        </row>
        <row r="397">
          <cell r="B397" t="str">
            <v>SS643</v>
          </cell>
          <cell r="M397">
            <v>229.05872694331202</v>
          </cell>
          <cell r="Q397">
            <v>202.02230967529235</v>
          </cell>
          <cell r="U397">
            <v>223.06578871047441</v>
          </cell>
          <cell r="Y397">
            <v>266.88618253977688</v>
          </cell>
        </row>
        <row r="398">
          <cell r="B398" t="str">
            <v>SS644</v>
          </cell>
          <cell r="M398">
            <v>244.32688974163517</v>
          </cell>
          <cell r="Q398">
            <v>190.39781172244898</v>
          </cell>
          <cell r="U398">
            <v>237.66060530167348</v>
          </cell>
          <cell r="Y398">
            <v>250.24249310394174</v>
          </cell>
        </row>
        <row r="399">
          <cell r="B399" t="str">
            <v>SS645</v>
          </cell>
          <cell r="M399">
            <v>248.85682223737189</v>
          </cell>
          <cell r="Q399">
            <v>194.50133901955405</v>
          </cell>
          <cell r="U399">
            <v>177.62796280899886</v>
          </cell>
          <cell r="Y399">
            <v>241.61494369016921</v>
          </cell>
        </row>
        <row r="400">
          <cell r="B400" t="str">
            <v>SS646</v>
          </cell>
          <cell r="M400">
            <v>201.93216970364776</v>
          </cell>
          <cell r="Q400">
            <v>252.85014617175884</v>
          </cell>
          <cell r="U400">
            <v>175.92006314500486</v>
          </cell>
          <cell r="Y400">
            <v>240.73056580756818</v>
          </cell>
        </row>
        <row r="401">
          <cell r="B401" t="str">
            <v>SS649</v>
          </cell>
          <cell r="M401">
            <v>481.96086189003677</v>
          </cell>
          <cell r="Q401">
            <v>360.70776933877403</v>
          </cell>
          <cell r="U401">
            <v>509.01046232395686</v>
          </cell>
          <cell r="Y401">
            <v>384.5065878901342</v>
          </cell>
        </row>
        <row r="402">
          <cell r="B402" t="str">
            <v>SS653</v>
          </cell>
          <cell r="M402">
            <v>0</v>
          </cell>
          <cell r="Q402">
            <v>0</v>
          </cell>
          <cell r="U402">
            <v>0</v>
          </cell>
          <cell r="Y402">
            <v>0</v>
          </cell>
        </row>
        <row r="403">
          <cell r="B403" t="str">
            <v>SS654</v>
          </cell>
          <cell r="M403">
            <v>0</v>
          </cell>
          <cell r="Q403">
            <v>0</v>
          </cell>
          <cell r="U403">
            <v>0</v>
          </cell>
          <cell r="Y403">
            <v>0</v>
          </cell>
        </row>
        <row r="404">
          <cell r="B404" t="str">
            <v>SS655</v>
          </cell>
          <cell r="M404">
            <v>12281.5614672748</v>
          </cell>
          <cell r="Q404">
            <v>14104.703850282489</v>
          </cell>
          <cell r="U404">
            <v>13668.714051523539</v>
          </cell>
          <cell r="Y404">
            <v>11068.67422223456</v>
          </cell>
        </row>
        <row r="405">
          <cell r="B405" t="str">
            <v>SS656</v>
          </cell>
          <cell r="M405">
            <v>10082.632486026596</v>
          </cell>
          <cell r="Q405">
            <v>10249.362381832005</v>
          </cell>
          <cell r="U405">
            <v>12539.146134918401</v>
          </cell>
          <cell r="Y405">
            <v>9103.3662635697638</v>
          </cell>
        </row>
        <row r="406">
          <cell r="B406" t="str">
            <v>SS659</v>
          </cell>
          <cell r="M406">
            <v>2386.6486135543682</v>
          </cell>
          <cell r="Q406">
            <v>1741.4086905982838</v>
          </cell>
          <cell r="U406">
            <v>2529.0727379502605</v>
          </cell>
          <cell r="Y406">
            <v>1990.4209556780447</v>
          </cell>
        </row>
        <row r="407">
          <cell r="B407" t="str">
            <v>SS660</v>
          </cell>
          <cell r="M407">
            <v>1823.8197074031166</v>
          </cell>
          <cell r="Q407">
            <v>1934.6486765485326</v>
          </cell>
          <cell r="U407">
            <v>1757.2754918984676</v>
          </cell>
          <cell r="Y407">
            <v>2365.6677491007295</v>
          </cell>
        </row>
        <row r="408">
          <cell r="B408" t="str">
            <v>SS661</v>
          </cell>
          <cell r="M408">
            <v>1946.9426496084629</v>
          </cell>
          <cell r="Q408">
            <v>1699.6954569057116</v>
          </cell>
          <cell r="U408">
            <v>1963.2037683034036</v>
          </cell>
          <cell r="Y408">
            <v>2511.7539794649056</v>
          </cell>
        </row>
        <row r="409">
          <cell r="B409" t="str">
            <v>SS662</v>
          </cell>
          <cell r="M409">
            <v>1977.0774500374857</v>
          </cell>
          <cell r="Q409">
            <v>2087.217833190723</v>
          </cell>
          <cell r="U409">
            <v>1858.2404574778077</v>
          </cell>
          <cell r="Y409">
            <v>2445.1278463301278</v>
          </cell>
        </row>
        <row r="410">
          <cell r="B410" t="str">
            <v>SS665</v>
          </cell>
          <cell r="M410">
            <v>2177.4855224081671</v>
          </cell>
          <cell r="Q410">
            <v>1832.1906152934132</v>
          </cell>
          <cell r="U410">
            <v>1985.2501132345756</v>
          </cell>
          <cell r="Y410">
            <v>2393.3868053312826</v>
          </cell>
        </row>
        <row r="411">
          <cell r="B411" t="str">
            <v>SS666</v>
          </cell>
          <cell r="M411">
            <v>2377.7822240487817</v>
          </cell>
          <cell r="Q411">
            <v>2240.7006783973088</v>
          </cell>
          <cell r="U411">
            <v>2388.3674229212538</v>
          </cell>
          <cell r="Y411">
            <v>2045.3096422830793</v>
          </cell>
        </row>
        <row r="412">
          <cell r="B412" t="str">
            <v>SS667</v>
          </cell>
          <cell r="M412">
            <v>1927.7002959889676</v>
          </cell>
          <cell r="Q412">
            <v>2333.91370800198</v>
          </cell>
          <cell r="U412">
            <v>1708.4603599294505</v>
          </cell>
          <cell r="Y412">
            <v>2559.299833436994</v>
          </cell>
        </row>
        <row r="413">
          <cell r="B413" t="str">
            <v>SS668</v>
          </cell>
          <cell r="M413">
            <v>2548.4234292246701</v>
          </cell>
          <cell r="Q413">
            <v>2393.0475397757518</v>
          </cell>
          <cell r="U413">
            <v>2477.8472798143075</v>
          </cell>
          <cell r="Y413">
            <v>1945.8443204992648</v>
          </cell>
        </row>
        <row r="414">
          <cell r="B414" t="str">
            <v>SS669</v>
          </cell>
          <cell r="M414">
            <v>5505.8520435997643</v>
          </cell>
          <cell r="Q414">
            <v>4378.299211009371</v>
          </cell>
          <cell r="U414">
            <v>5126.2559469020025</v>
          </cell>
          <cell r="Y414">
            <v>5506.4786584045723</v>
          </cell>
        </row>
        <row r="415">
          <cell r="B415" t="str">
            <v>SS670</v>
          </cell>
          <cell r="M415">
            <v>4273.11843511386</v>
          </cell>
          <cell r="Q415">
            <v>3796.2517965136171</v>
          </cell>
          <cell r="U415">
            <v>4279.9930570908509</v>
          </cell>
          <cell r="Y415">
            <v>3558.7292366352322</v>
          </cell>
        </row>
        <row r="416">
          <cell r="B416" t="str">
            <v>SS701</v>
          </cell>
          <cell r="M416">
            <v>2074.9577937749641</v>
          </cell>
          <cell r="Q416">
            <v>1579.0980784194739</v>
          </cell>
          <cell r="U416">
            <v>2118.3501030843245</v>
          </cell>
          <cell r="Y416">
            <v>2337.4451893816445</v>
          </cell>
        </row>
        <row r="417">
          <cell r="B417" t="str">
            <v>SS703</v>
          </cell>
          <cell r="M417">
            <v>0</v>
          </cell>
          <cell r="Q417">
            <v>0</v>
          </cell>
          <cell r="U417">
            <v>0</v>
          </cell>
          <cell r="Y417">
            <v>0</v>
          </cell>
        </row>
        <row r="418">
          <cell r="B418" t="str">
            <v>SS705</v>
          </cell>
          <cell r="M418">
            <v>1501.5182330592993</v>
          </cell>
          <cell r="Q418">
            <v>1169.7053371763025</v>
          </cell>
          <cell r="U418">
            <v>1502.0672820579296</v>
          </cell>
          <cell r="Y418">
            <v>1647.3291860696831</v>
          </cell>
        </row>
        <row r="419">
          <cell r="B419" t="str">
            <v>SS708</v>
          </cell>
          <cell r="M419">
            <v>6485.4971820942155</v>
          </cell>
          <cell r="Q419">
            <v>6126.2422074983842</v>
          </cell>
          <cell r="U419">
            <v>5418.5408959407068</v>
          </cell>
          <cell r="Y419">
            <v>6142.0339537182854</v>
          </cell>
        </row>
        <row r="420">
          <cell r="B420" t="str">
            <v>SS710</v>
          </cell>
          <cell r="M420">
            <v>1131.4173713301516</v>
          </cell>
          <cell r="Q420">
            <v>1137.3935847686316</v>
          </cell>
          <cell r="U420">
            <v>1384.941766107891</v>
          </cell>
          <cell r="Y420">
            <v>1173.1606712268556</v>
          </cell>
        </row>
        <row r="421">
          <cell r="B421" t="str">
            <v>SS711</v>
          </cell>
          <cell r="M421">
            <v>1419.811490950681</v>
          </cell>
          <cell r="Q421">
            <v>1316.9185138629314</v>
          </cell>
          <cell r="U421">
            <v>1446.6730429313891</v>
          </cell>
          <cell r="Y421">
            <v>1536.1068589337913</v>
          </cell>
        </row>
        <row r="422">
          <cell r="B422" t="str">
            <v>SS712</v>
          </cell>
          <cell r="M422">
            <v>9300.7589049734561</v>
          </cell>
          <cell r="Q422">
            <v>11338.926518321876</v>
          </cell>
          <cell r="U422">
            <v>8797.1080068511656</v>
          </cell>
          <cell r="Y422">
            <v>12692.855791324515</v>
          </cell>
        </row>
        <row r="423">
          <cell r="B423" t="str">
            <v>SS714</v>
          </cell>
          <cell r="M423">
            <v>1129.8932175673226</v>
          </cell>
          <cell r="Q423">
            <v>1215.2094250276375</v>
          </cell>
          <cell r="U423">
            <v>1291.257921361793</v>
          </cell>
          <cell r="Y423">
            <v>1036.5339958899967</v>
          </cell>
        </row>
        <row r="424">
          <cell r="B424" t="str">
            <v>SS716</v>
          </cell>
          <cell r="M424">
            <v>975.82776544848218</v>
          </cell>
          <cell r="Q424">
            <v>1237.2816993150277</v>
          </cell>
          <cell r="U424">
            <v>1369.4948860002437</v>
          </cell>
          <cell r="Y424">
            <v>1120.1689958091383</v>
          </cell>
        </row>
        <row r="425">
          <cell r="B425" t="str">
            <v>SS718</v>
          </cell>
          <cell r="M425">
            <v>3730.6173205578352</v>
          </cell>
          <cell r="Q425">
            <v>4975.4230950016163</v>
          </cell>
          <cell r="U425">
            <v>3970.898787788426</v>
          </cell>
          <cell r="Y425">
            <v>5193.8240683449212</v>
          </cell>
        </row>
        <row r="426">
          <cell r="B426" t="str">
            <v>SS719</v>
          </cell>
          <cell r="M426">
            <v>4411.5800138995546</v>
          </cell>
          <cell r="Q426">
            <v>4334.6218315737196</v>
          </cell>
          <cell r="U426">
            <v>4813.3931241794626</v>
          </cell>
          <cell r="Y426">
            <v>4959.6571884828336</v>
          </cell>
        </row>
        <row r="427">
          <cell r="B427" t="str">
            <v>SS720</v>
          </cell>
          <cell r="M427">
            <v>19162.385701514344</v>
          </cell>
          <cell r="Q427">
            <v>17880.043446971024</v>
          </cell>
          <cell r="U427">
            <v>16176.277355641523</v>
          </cell>
          <cell r="Y427">
            <v>17805.357443740897</v>
          </cell>
        </row>
        <row r="428">
          <cell r="B428" t="str">
            <v>SS721</v>
          </cell>
          <cell r="M428">
            <v>13303.475532722359</v>
          </cell>
          <cell r="Q428">
            <v>12111.504053621611</v>
          </cell>
          <cell r="U428">
            <v>14178.955292327611</v>
          </cell>
          <cell r="Y428">
            <v>14185.313408442193</v>
          </cell>
        </row>
        <row r="429">
          <cell r="B429" t="str">
            <v>SS726</v>
          </cell>
          <cell r="M429">
            <v>1998.7848313735371</v>
          </cell>
          <cell r="Q429">
            <v>1829.6222380993008</v>
          </cell>
          <cell r="U429">
            <v>2163.9593354611798</v>
          </cell>
          <cell r="Y429">
            <v>1728.1385003451949</v>
          </cell>
        </row>
        <row r="430">
          <cell r="B430" t="str">
            <v>SS727</v>
          </cell>
          <cell r="M430">
            <v>1580.356960527768</v>
          </cell>
          <cell r="Q430">
            <v>1464.351317126813</v>
          </cell>
          <cell r="U430">
            <v>1495.6420391209467</v>
          </cell>
          <cell r="Y430">
            <v>1893.0281433869177</v>
          </cell>
        </row>
        <row r="431">
          <cell r="B431" t="str">
            <v>SS728</v>
          </cell>
          <cell r="M431">
            <v>1909.4629571822302</v>
          </cell>
          <cell r="Q431">
            <v>1748.2773758434892</v>
          </cell>
          <cell r="U431">
            <v>2097.6324073584424</v>
          </cell>
          <cell r="Y431">
            <v>1783.7918829575735</v>
          </cell>
        </row>
        <row r="432">
          <cell r="B432" t="str">
            <v>SS729</v>
          </cell>
          <cell r="M432">
            <v>1482.2685367905756</v>
          </cell>
          <cell r="Q432">
            <v>1443.3952468065891</v>
          </cell>
          <cell r="U432">
            <v>1462.9552953528635</v>
          </cell>
          <cell r="Y432">
            <v>1647.6651781249411</v>
          </cell>
        </row>
        <row r="433">
          <cell r="B433" t="str">
            <v>SS730</v>
          </cell>
          <cell r="M433">
            <v>1601.3361648673845</v>
          </cell>
          <cell r="Q433">
            <v>1727.4246328348922</v>
          </cell>
          <cell r="U433">
            <v>1894.6686838429998</v>
          </cell>
          <cell r="Y433">
            <v>1559.0200097446193</v>
          </cell>
        </row>
        <row r="434">
          <cell r="B434" t="str">
            <v>SS731</v>
          </cell>
          <cell r="M434">
            <v>2413.4084951551226</v>
          </cell>
          <cell r="Q434">
            <v>2614.6126164338602</v>
          </cell>
          <cell r="U434">
            <v>2331.4019576870928</v>
          </cell>
          <cell r="Y434">
            <v>2294.1168255276325</v>
          </cell>
        </row>
        <row r="435">
          <cell r="B435" t="str">
            <v>SS732</v>
          </cell>
          <cell r="M435">
            <v>2266.8418196521143</v>
          </cell>
          <cell r="Q435">
            <v>1878.5868803588921</v>
          </cell>
          <cell r="U435">
            <v>2042.9692708688449</v>
          </cell>
          <cell r="Y435">
            <v>2459.9852311976338</v>
          </cell>
        </row>
        <row r="436">
          <cell r="B436" t="str">
            <v>SS733</v>
          </cell>
          <cell r="M436">
            <v>2393.531272127851</v>
          </cell>
          <cell r="Q436">
            <v>2357.9544949214364</v>
          </cell>
          <cell r="U436">
            <v>2683.4221942039576</v>
          </cell>
          <cell r="Y436">
            <v>2656.8294132034912</v>
          </cell>
        </row>
        <row r="437">
          <cell r="B437" t="str">
            <v>SS734</v>
          </cell>
          <cell r="M437">
            <v>2832.9249057099532</v>
          </cell>
          <cell r="Q437">
            <v>2344.6730216991559</v>
          </cell>
          <cell r="U437">
            <v>2613.0112404048732</v>
          </cell>
          <cell r="Y437">
            <v>2742.1327440231089</v>
          </cell>
        </row>
        <row r="438">
          <cell r="B438" t="str">
            <v>SS735</v>
          </cell>
          <cell r="M438">
            <v>2564.4200132040669</v>
          </cell>
          <cell r="Q438">
            <v>2173.5171856746992</v>
          </cell>
          <cell r="U438">
            <v>2620.4228905984482</v>
          </cell>
          <cell r="Y438">
            <v>2482.1636713153566</v>
          </cell>
        </row>
        <row r="439">
          <cell r="B439" t="str">
            <v>SS736</v>
          </cell>
          <cell r="M439">
            <v>2303.3438585574804</v>
          </cell>
          <cell r="Q439">
            <v>2338.3811609450404</v>
          </cell>
          <cell r="U439">
            <v>2196.8062481124075</v>
          </cell>
          <cell r="Y439">
            <v>1999.2830017328972</v>
          </cell>
        </row>
        <row r="440">
          <cell r="B440" t="str">
            <v>SS737</v>
          </cell>
          <cell r="M440">
            <v>4323.197556680735</v>
          </cell>
          <cell r="Q440">
            <v>5193.7075870565877</v>
          </cell>
          <cell r="U440">
            <v>5617.0409299610847</v>
          </cell>
          <cell r="Y440">
            <v>5373.9494940082895</v>
          </cell>
        </row>
        <row r="441">
          <cell r="B441" t="str">
            <v>SS738</v>
          </cell>
          <cell r="M441">
            <v>3789.4550950561611</v>
          </cell>
          <cell r="Q441">
            <v>5164.9168723116409</v>
          </cell>
          <cell r="U441">
            <v>4549.5096153974964</v>
          </cell>
          <cell r="Y441">
            <v>5492.9028752635622</v>
          </cell>
        </row>
        <row r="442">
          <cell r="B442" t="str">
            <v>SS741</v>
          </cell>
          <cell r="M442">
            <v>274.35306528837486</v>
          </cell>
          <cell r="Q442">
            <v>291.95041966241712</v>
          </cell>
          <cell r="U442">
            <v>222.75307165513652</v>
          </cell>
          <cell r="Y442">
            <v>325.58547075003821</v>
          </cell>
        </row>
        <row r="443">
          <cell r="B443" t="str">
            <v>SS743</v>
          </cell>
          <cell r="M443">
            <v>241.78176984573099</v>
          </cell>
          <cell r="Q443">
            <v>238.08896489008774</v>
          </cell>
          <cell r="U443">
            <v>246.48692894474945</v>
          </cell>
          <cell r="Y443">
            <v>250.8329215258191</v>
          </cell>
        </row>
        <row r="444">
          <cell r="B444" t="str">
            <v>SS744</v>
          </cell>
          <cell r="M444">
            <v>253.7541542865101</v>
          </cell>
          <cell r="Q444">
            <v>226.8215395213318</v>
          </cell>
          <cell r="U444">
            <v>177.63718371406605</v>
          </cell>
          <cell r="Y444">
            <v>238.89097628600135</v>
          </cell>
        </row>
        <row r="445">
          <cell r="B445" t="str">
            <v>SS745</v>
          </cell>
          <cell r="M445">
            <v>223.9306648094018</v>
          </cell>
          <cell r="Q445">
            <v>248.26961711262803</v>
          </cell>
          <cell r="U445">
            <v>200.63547784685221</v>
          </cell>
          <cell r="Y445">
            <v>215.95071262062629</v>
          </cell>
        </row>
        <row r="446">
          <cell r="B446" t="str">
            <v>SS746</v>
          </cell>
          <cell r="M446">
            <v>232.95257930371594</v>
          </cell>
          <cell r="Q446">
            <v>242.66281999459858</v>
          </cell>
          <cell r="U446">
            <v>190.39925973210146</v>
          </cell>
          <cell r="Y446">
            <v>238.75762848926126</v>
          </cell>
        </row>
        <row r="447">
          <cell r="B447" t="str">
            <v>SS749</v>
          </cell>
          <cell r="M447">
            <v>423.0760260538583</v>
          </cell>
          <cell r="Q447">
            <v>459.42171267491403</v>
          </cell>
          <cell r="U447">
            <v>394.40473790048418</v>
          </cell>
          <cell r="Y447">
            <v>488.81922281468917</v>
          </cell>
        </row>
        <row r="448">
          <cell r="B448" t="str">
            <v>SS753</v>
          </cell>
          <cell r="M448">
            <v>0</v>
          </cell>
          <cell r="Q448">
            <v>0</v>
          </cell>
          <cell r="U448">
            <v>0</v>
          </cell>
          <cell r="Y448">
            <v>0</v>
          </cell>
        </row>
        <row r="449">
          <cell r="B449" t="str">
            <v>SS754</v>
          </cell>
          <cell r="M449">
            <v>0</v>
          </cell>
          <cell r="Q449">
            <v>0</v>
          </cell>
          <cell r="U449">
            <v>0</v>
          </cell>
          <cell r="Y449">
            <v>0</v>
          </cell>
        </row>
        <row r="450">
          <cell r="B450" t="str">
            <v>SS755</v>
          </cell>
          <cell r="M450">
            <v>12305.515305522445</v>
          </cell>
          <cell r="Q450">
            <v>9774.3452365641424</v>
          </cell>
          <cell r="U450">
            <v>11245.787209826251</v>
          </cell>
          <cell r="Y450">
            <v>10714.34464854571</v>
          </cell>
        </row>
        <row r="451">
          <cell r="B451" t="str">
            <v>SS756</v>
          </cell>
          <cell r="M451">
            <v>9989.8086315591627</v>
          </cell>
          <cell r="Q451">
            <v>9811.3892329947466</v>
          </cell>
          <cell r="U451">
            <v>11879.67180473985</v>
          </cell>
          <cell r="Y451">
            <v>12098.575105214481</v>
          </cell>
        </row>
        <row r="452">
          <cell r="B452" t="str">
            <v>SS762</v>
          </cell>
          <cell r="M452">
            <v>1922.8713832238113</v>
          </cell>
          <cell r="Q452">
            <v>1787.8962784465825</v>
          </cell>
          <cell r="U452">
            <v>2319.5208401884606</v>
          </cell>
          <cell r="Y452">
            <v>2366.4400728046385</v>
          </cell>
        </row>
        <row r="453">
          <cell r="B453" t="str">
            <v>SS765</v>
          </cell>
          <cell r="M453">
            <v>2090.3031306924659</v>
          </cell>
          <cell r="Q453">
            <v>2033.4872599696582</v>
          </cell>
          <cell r="U453">
            <v>2390.5786888637685</v>
          </cell>
          <cell r="Y453">
            <v>2487.7306206482708</v>
          </cell>
        </row>
        <row r="454">
          <cell r="B454" t="str">
            <v>SS766</v>
          </cell>
          <cell r="M454">
            <v>2532.1892728914336</v>
          </cell>
          <cell r="Q454">
            <v>1770.203249872628</v>
          </cell>
          <cell r="U454">
            <v>2472.1222298320363</v>
          </cell>
          <cell r="Y454">
            <v>2296.7373727681511</v>
          </cell>
        </row>
        <row r="455">
          <cell r="B455" t="str">
            <v>SS767</v>
          </cell>
          <cell r="M455">
            <v>2556.0418337425785</v>
          </cell>
          <cell r="Q455">
            <v>1744.9261205945538</v>
          </cell>
          <cell r="U455">
            <v>2468.2896897383362</v>
          </cell>
          <cell r="Y455">
            <v>2062.8175731634524</v>
          </cell>
        </row>
        <row r="456">
          <cell r="B456" t="str">
            <v>SS768</v>
          </cell>
          <cell r="M456">
            <v>1801.0466557192856</v>
          </cell>
          <cell r="Q456">
            <v>1709.5591618387823</v>
          </cell>
          <cell r="U456">
            <v>2203.8962113668481</v>
          </cell>
          <cell r="Y456">
            <v>1802.127067131031</v>
          </cell>
        </row>
        <row r="457">
          <cell r="B457" t="str">
            <v>SS769</v>
          </cell>
          <cell r="M457">
            <v>5634.53872353117</v>
          </cell>
          <cell r="Q457">
            <v>4960.7968263897837</v>
          </cell>
          <cell r="U457">
            <v>4226.3561146875863</v>
          </cell>
          <cell r="Y457">
            <v>4381.1559880702962</v>
          </cell>
        </row>
        <row r="458">
          <cell r="B458" t="str">
            <v>SS770</v>
          </cell>
          <cell r="M458">
            <v>4119.0641866903607</v>
          </cell>
          <cell r="Q458">
            <v>3746.0584494861914</v>
          </cell>
          <cell r="U458">
            <v>3888.6496542143686</v>
          </cell>
          <cell r="Y458">
            <v>4471.4555860328255</v>
          </cell>
        </row>
        <row r="459">
          <cell r="B459" t="str">
            <v>SS800</v>
          </cell>
        </row>
        <row r="460">
          <cell r="B460" t="str">
            <v>SS801</v>
          </cell>
        </row>
        <row r="461">
          <cell r="B461" t="str">
            <v>SS803</v>
          </cell>
        </row>
        <row r="462">
          <cell r="B462" t="str">
            <v>SS805</v>
          </cell>
        </row>
        <row r="463">
          <cell r="B463" t="str">
            <v>SS806</v>
          </cell>
        </row>
        <row r="464">
          <cell r="B464" t="str">
            <v>SS807</v>
          </cell>
        </row>
        <row r="465">
          <cell r="B465" t="str">
            <v>SS808</v>
          </cell>
        </row>
        <row r="466">
          <cell r="B466" t="str">
            <v>SS810</v>
          </cell>
        </row>
        <row r="467">
          <cell r="B467" t="str">
            <v>SS811</v>
          </cell>
        </row>
        <row r="468">
          <cell r="B468" t="str">
            <v>SS812</v>
          </cell>
        </row>
        <row r="469">
          <cell r="B469" t="str">
            <v>SS813</v>
          </cell>
        </row>
        <row r="470">
          <cell r="B470" t="str">
            <v>SS814</v>
          </cell>
        </row>
        <row r="471">
          <cell r="B471" t="str">
            <v>SS816</v>
          </cell>
        </row>
        <row r="472">
          <cell r="B472" t="str">
            <v>SS818</v>
          </cell>
        </row>
        <row r="473">
          <cell r="B473" t="str">
            <v>SS819</v>
          </cell>
        </row>
        <row r="474">
          <cell r="B474" t="str">
            <v>SS820</v>
          </cell>
        </row>
        <row r="475">
          <cell r="B475" t="str">
            <v>SS821</v>
          </cell>
        </row>
        <row r="476">
          <cell r="B476" t="str">
            <v>SS826</v>
          </cell>
        </row>
        <row r="477">
          <cell r="B477" t="str">
            <v>SS827</v>
          </cell>
        </row>
        <row r="478">
          <cell r="B478" t="str">
            <v>SS828</v>
          </cell>
        </row>
        <row r="479">
          <cell r="B479" t="str">
            <v>SS829</v>
          </cell>
        </row>
        <row r="480">
          <cell r="B480" t="str">
            <v>SS830</v>
          </cell>
        </row>
        <row r="481">
          <cell r="B481" t="str">
            <v>SS832</v>
          </cell>
        </row>
        <row r="482">
          <cell r="B482" t="str">
            <v>SS833</v>
          </cell>
        </row>
        <row r="483">
          <cell r="B483" t="str">
            <v>SS834</v>
          </cell>
        </row>
        <row r="484">
          <cell r="B484" t="str">
            <v>SS835</v>
          </cell>
        </row>
        <row r="485">
          <cell r="B485" t="str">
            <v>SS836</v>
          </cell>
        </row>
        <row r="486">
          <cell r="B486" t="str">
            <v>SS837</v>
          </cell>
        </row>
        <row r="487">
          <cell r="B487" t="str">
            <v>SS838</v>
          </cell>
        </row>
        <row r="488">
          <cell r="B488" t="str">
            <v>SS841</v>
          </cell>
        </row>
        <row r="489">
          <cell r="B489" t="str">
            <v>SS842</v>
          </cell>
        </row>
        <row r="490">
          <cell r="B490" t="str">
            <v>SS843</v>
          </cell>
        </row>
        <row r="491">
          <cell r="B491" t="str">
            <v>SS844</v>
          </cell>
        </row>
        <row r="492">
          <cell r="B492" t="str">
            <v>SS845</v>
          </cell>
        </row>
        <row r="493">
          <cell r="B493" t="str">
            <v>SS846</v>
          </cell>
        </row>
        <row r="494">
          <cell r="B494" t="str">
            <v>SS849</v>
          </cell>
        </row>
        <row r="495">
          <cell r="B495" t="str">
            <v>SS853</v>
          </cell>
        </row>
        <row r="496">
          <cell r="B496" t="str">
            <v>SS855</v>
          </cell>
        </row>
        <row r="497">
          <cell r="B497" t="str">
            <v>SS856</v>
          </cell>
        </row>
        <row r="498">
          <cell r="B498" t="str">
            <v>SS859</v>
          </cell>
        </row>
        <row r="499">
          <cell r="B499" t="str">
            <v>SS860</v>
          </cell>
        </row>
        <row r="500">
          <cell r="B500" t="str">
            <v>SS861</v>
          </cell>
        </row>
        <row r="501">
          <cell r="B501" t="str">
            <v>SS862</v>
          </cell>
        </row>
        <row r="502">
          <cell r="B502" t="str">
            <v>SS865</v>
          </cell>
        </row>
        <row r="503">
          <cell r="B503" t="str">
            <v>SS866</v>
          </cell>
        </row>
        <row r="504">
          <cell r="B504" t="str">
            <v>SS867</v>
          </cell>
        </row>
        <row r="505">
          <cell r="B505" t="str">
            <v>SS868</v>
          </cell>
        </row>
        <row r="506">
          <cell r="B506" t="str">
            <v>SS869</v>
          </cell>
        </row>
        <row r="507">
          <cell r="B507" t="str">
            <v>SS870</v>
          </cell>
        </row>
        <row r="508">
          <cell r="B508" t="str">
            <v>SS639</v>
          </cell>
          <cell r="M508">
            <v>978.25089029647825</v>
          </cell>
          <cell r="Q508">
            <v>1150.4318732638139</v>
          </cell>
          <cell r="U508">
            <v>1348.4769324856136</v>
          </cell>
          <cell r="Y508">
            <v>1327.4983136154433</v>
          </cell>
        </row>
        <row r="509">
          <cell r="B509" t="str">
            <v>SS640</v>
          </cell>
          <cell r="M509">
            <v>3083.5722551398562</v>
          </cell>
          <cell r="Q509">
            <v>3029.6784194379566</v>
          </cell>
          <cell r="U509">
            <v>3717.4186667153526</v>
          </cell>
          <cell r="Y509">
            <v>3615.1110712473392</v>
          </cell>
        </row>
        <row r="510">
          <cell r="B510" t="str">
            <v>SS647</v>
          </cell>
          <cell r="M510">
            <v>336.82564716608687</v>
          </cell>
          <cell r="Q510">
            <v>267.65817645039874</v>
          </cell>
          <cell r="U510">
            <v>275.73227257661932</v>
          </cell>
          <cell r="Y510">
            <v>282.00945101487525</v>
          </cell>
        </row>
        <row r="511">
          <cell r="B511" t="str">
            <v>SS648</v>
          </cell>
          <cell r="M511">
            <v>624.57772329790498</v>
          </cell>
          <cell r="Q511">
            <v>740.82709337612005</v>
          </cell>
          <cell r="U511">
            <v>808.81974956713452</v>
          </cell>
          <cell r="Y511">
            <v>741.25151111822697</v>
          </cell>
        </row>
        <row r="512">
          <cell r="B512" t="str">
            <v>SS671</v>
          </cell>
          <cell r="M512">
            <v>4626.3079000277494</v>
          </cell>
          <cell r="Q512">
            <v>4103.267853788926</v>
          </cell>
          <cell r="U512">
            <v>5240.1974080364689</v>
          </cell>
          <cell r="Y512">
            <v>4319.0825677871608</v>
          </cell>
        </row>
        <row r="513">
          <cell r="B513" t="str">
            <v>SS672</v>
          </cell>
          <cell r="M513">
            <v>2878.4036531502943</v>
          </cell>
          <cell r="Q513">
            <v>2741.7005520237226</v>
          </cell>
          <cell r="U513">
            <v>3208.858449848296</v>
          </cell>
          <cell r="Y513">
            <v>3382.8508707440851</v>
          </cell>
        </row>
        <row r="514">
          <cell r="B514" t="str">
            <v>SS739</v>
          </cell>
          <cell r="M514">
            <v>799.54820914745517</v>
          </cell>
          <cell r="Q514">
            <v>926.12945094080374</v>
          </cell>
          <cell r="U514">
            <v>686.47223500290636</v>
          </cell>
          <cell r="Y514">
            <v>893.13307910850028</v>
          </cell>
        </row>
        <row r="515">
          <cell r="B515" t="str">
            <v>SS740</v>
          </cell>
          <cell r="M515">
            <v>3333.6451441131799</v>
          </cell>
          <cell r="Q515">
            <v>2626.0706542786806</v>
          </cell>
          <cell r="U515">
            <v>2655.4782335957461</v>
          </cell>
          <cell r="Y515">
            <v>2962.716072184051</v>
          </cell>
        </row>
        <row r="516">
          <cell r="B516" t="str">
            <v>SS747</v>
          </cell>
          <cell r="M516">
            <v>369.91050725562093</v>
          </cell>
          <cell r="Q516">
            <v>369.36559150405861</v>
          </cell>
          <cell r="U516">
            <v>298.18144572499392</v>
          </cell>
          <cell r="Y516">
            <v>339.7968853208946</v>
          </cell>
        </row>
        <row r="517">
          <cell r="B517" t="str">
            <v>SS748</v>
          </cell>
          <cell r="M517">
            <v>309.49401999184573</v>
          </cell>
          <cell r="Q517">
            <v>280.07915865447688</v>
          </cell>
          <cell r="U517">
            <v>266.72257992076601</v>
          </cell>
          <cell r="Y517">
            <v>255.94672617170284</v>
          </cell>
        </row>
        <row r="518">
          <cell r="B518" t="str">
            <v>SS771</v>
          </cell>
          <cell r="M518">
            <v>4448.0696963691098</v>
          </cell>
          <cell r="Q518">
            <v>4573.0561508630826</v>
          </cell>
          <cell r="U518">
            <v>5140.4565149811624</v>
          </cell>
          <cell r="Y518">
            <v>4490.2407391642218</v>
          </cell>
        </row>
        <row r="519">
          <cell r="B519" t="str">
            <v>SS772</v>
          </cell>
          <cell r="M519">
            <v>4846.1573879994085</v>
          </cell>
          <cell r="Q519">
            <v>4671.6819979809898</v>
          </cell>
          <cell r="U519">
            <v>4478.7455968387121</v>
          </cell>
          <cell r="Y519">
            <v>3513.5747371224174</v>
          </cell>
        </row>
        <row r="520">
          <cell r="B520" t="str">
            <v>SS839</v>
          </cell>
        </row>
        <row r="521">
          <cell r="B521" t="str">
            <v>SS840</v>
          </cell>
        </row>
        <row r="522">
          <cell r="B522" t="str">
            <v>SS847</v>
          </cell>
        </row>
        <row r="523">
          <cell r="B523" t="str">
            <v>SS848</v>
          </cell>
        </row>
        <row r="524">
          <cell r="B524" t="str">
            <v>SS871</v>
          </cell>
        </row>
        <row r="525">
          <cell r="B525" t="str">
            <v>SS872</v>
          </cell>
        </row>
        <row r="526">
          <cell r="B526" t="str">
            <v>SS500</v>
          </cell>
          <cell r="M526" t="str">
            <v>Not modelled</v>
          </cell>
          <cell r="Q526" t="str">
            <v>Not modelled</v>
          </cell>
          <cell r="U526" t="str">
            <v>Not modelled</v>
          </cell>
          <cell r="Y526" t="str">
            <v>Not modelled</v>
          </cell>
        </row>
        <row r="527">
          <cell r="B527" t="str">
            <v>SS501</v>
          </cell>
          <cell r="M527" t="str">
            <v>Not modelled</v>
          </cell>
          <cell r="Q527" t="str">
            <v>Not modelled</v>
          </cell>
          <cell r="U527" t="str">
            <v>Not modelled</v>
          </cell>
          <cell r="Y527" t="str">
            <v>Not modelled</v>
          </cell>
        </row>
        <row r="528">
          <cell r="B528" t="str">
            <v>SS502</v>
          </cell>
          <cell r="M528" t="str">
            <v>Not modelled</v>
          </cell>
          <cell r="Q528" t="str">
            <v>Not modelled</v>
          </cell>
          <cell r="U528" t="str">
            <v>Not modelled</v>
          </cell>
          <cell r="Y528" t="str">
            <v>Not modelled</v>
          </cell>
        </row>
        <row r="529">
          <cell r="B529" t="str">
            <v>SS503</v>
          </cell>
          <cell r="M529" t="str">
            <v>Not modelled</v>
          </cell>
          <cell r="Q529" t="str">
            <v>Not modelled</v>
          </cell>
          <cell r="U529" t="str">
            <v>Not modelled</v>
          </cell>
          <cell r="Y529" t="str">
            <v>Not modelled</v>
          </cell>
        </row>
        <row r="530">
          <cell r="B530" t="str">
            <v>SS504</v>
          </cell>
          <cell r="M530" t="str">
            <v>Not modelled</v>
          </cell>
          <cell r="Q530" t="str">
            <v>Not modelled</v>
          </cell>
          <cell r="U530" t="str">
            <v>Not modelled</v>
          </cell>
          <cell r="Y530" t="str">
            <v>Not modelled</v>
          </cell>
        </row>
        <row r="531">
          <cell r="B531" t="str">
            <v>SS505</v>
          </cell>
          <cell r="M531" t="str">
            <v>Not modelled</v>
          </cell>
          <cell r="Q531" t="str">
            <v>Not modelled</v>
          </cell>
          <cell r="U531" t="str">
            <v>Not modelled</v>
          </cell>
          <cell r="Y531" t="str">
            <v>Not modelled</v>
          </cell>
        </row>
        <row r="532">
          <cell r="B532">
            <v>0</v>
          </cell>
        </row>
        <row r="533">
          <cell r="B533">
            <v>0</v>
          </cell>
        </row>
        <row r="534">
          <cell r="B534">
            <v>0</v>
          </cell>
        </row>
        <row r="535">
          <cell r="B535">
            <v>0</v>
          </cell>
        </row>
        <row r="536">
          <cell r="B536">
            <v>0</v>
          </cell>
        </row>
        <row r="537">
          <cell r="B537">
            <v>0</v>
          </cell>
        </row>
        <row r="538">
          <cell r="B538">
            <v>0</v>
          </cell>
        </row>
        <row r="539">
          <cell r="B539">
            <v>0</v>
          </cell>
        </row>
        <row r="540">
          <cell r="B540">
            <v>0</v>
          </cell>
        </row>
        <row r="541">
          <cell r="B541">
            <v>0</v>
          </cell>
        </row>
        <row r="542">
          <cell r="B542">
            <v>0</v>
          </cell>
        </row>
        <row r="543">
          <cell r="B543">
            <v>0</v>
          </cell>
        </row>
        <row r="544">
          <cell r="B544">
            <v>0</v>
          </cell>
        </row>
        <row r="545">
          <cell r="B545">
            <v>0</v>
          </cell>
        </row>
        <row r="546">
          <cell r="B546">
            <v>0</v>
          </cell>
        </row>
        <row r="547">
          <cell r="B547">
            <v>0</v>
          </cell>
        </row>
        <row r="548">
          <cell r="B548">
            <v>0</v>
          </cell>
        </row>
        <row r="549">
          <cell r="B549">
            <v>0</v>
          </cell>
        </row>
        <row r="550">
          <cell r="B550">
            <v>0</v>
          </cell>
        </row>
        <row r="551">
          <cell r="B551">
            <v>0</v>
          </cell>
        </row>
        <row r="552">
          <cell r="B552">
            <v>0</v>
          </cell>
        </row>
        <row r="553">
          <cell r="B553">
            <v>0</v>
          </cell>
        </row>
        <row r="554">
          <cell r="B554">
            <v>0</v>
          </cell>
        </row>
        <row r="555">
          <cell r="B555">
            <v>0</v>
          </cell>
        </row>
        <row r="556">
          <cell r="B556">
            <v>0</v>
          </cell>
        </row>
        <row r="557">
          <cell r="B557">
            <v>0</v>
          </cell>
        </row>
        <row r="558">
          <cell r="B558">
            <v>0</v>
          </cell>
        </row>
        <row r="559">
          <cell r="B559">
            <v>0</v>
          </cell>
        </row>
        <row r="560">
          <cell r="B560">
            <v>0</v>
          </cell>
        </row>
        <row r="561">
          <cell r="B561">
            <v>0</v>
          </cell>
        </row>
        <row r="562">
          <cell r="B562">
            <v>0</v>
          </cell>
        </row>
        <row r="563">
          <cell r="B563">
            <v>0</v>
          </cell>
        </row>
        <row r="564">
          <cell r="B564">
            <v>0</v>
          </cell>
        </row>
        <row r="565">
          <cell r="B565">
            <v>0</v>
          </cell>
        </row>
        <row r="566">
          <cell r="B566">
            <v>0</v>
          </cell>
        </row>
        <row r="567">
          <cell r="B567">
            <v>0</v>
          </cell>
        </row>
        <row r="568">
          <cell r="B568">
            <v>0</v>
          </cell>
        </row>
        <row r="569">
          <cell r="B569">
            <v>0</v>
          </cell>
        </row>
        <row r="570">
          <cell r="B570">
            <v>0</v>
          </cell>
        </row>
        <row r="571">
          <cell r="B571">
            <v>0</v>
          </cell>
        </row>
        <row r="572">
          <cell r="B572">
            <v>0</v>
          </cell>
        </row>
        <row r="573">
          <cell r="B573">
            <v>0</v>
          </cell>
        </row>
        <row r="574">
          <cell r="B574">
            <v>0</v>
          </cell>
        </row>
        <row r="575">
          <cell r="B575">
            <v>0</v>
          </cell>
        </row>
        <row r="576">
          <cell r="B576">
            <v>0</v>
          </cell>
        </row>
        <row r="577">
          <cell r="B577">
            <v>0</v>
          </cell>
        </row>
        <row r="578">
          <cell r="B578">
            <v>0</v>
          </cell>
        </row>
        <row r="579">
          <cell r="B579">
            <v>0</v>
          </cell>
        </row>
        <row r="580">
          <cell r="B580">
            <v>0</v>
          </cell>
        </row>
        <row r="581">
          <cell r="B581">
            <v>0</v>
          </cell>
        </row>
        <row r="582">
          <cell r="B582">
            <v>0</v>
          </cell>
        </row>
        <row r="583">
          <cell r="B583">
            <v>0</v>
          </cell>
        </row>
        <row r="584">
          <cell r="B584">
            <v>0</v>
          </cell>
        </row>
        <row r="585">
          <cell r="B585">
            <v>0</v>
          </cell>
        </row>
        <row r="586">
          <cell r="B586">
            <v>0</v>
          </cell>
        </row>
        <row r="587">
          <cell r="B587">
            <v>0</v>
          </cell>
        </row>
        <row r="588">
          <cell r="B588">
            <v>0</v>
          </cell>
        </row>
        <row r="589">
          <cell r="B589">
            <v>0</v>
          </cell>
        </row>
        <row r="590">
          <cell r="B590">
            <v>0</v>
          </cell>
        </row>
        <row r="591">
          <cell r="B591">
            <v>0</v>
          </cell>
        </row>
        <row r="592">
          <cell r="B592">
            <v>0</v>
          </cell>
        </row>
        <row r="593">
          <cell r="B593">
            <v>0</v>
          </cell>
        </row>
        <row r="594">
          <cell r="B594">
            <v>0</v>
          </cell>
        </row>
        <row r="595">
          <cell r="B595">
            <v>0</v>
          </cell>
        </row>
        <row r="596">
          <cell r="B596">
            <v>0</v>
          </cell>
        </row>
        <row r="597">
          <cell r="B597">
            <v>0</v>
          </cell>
        </row>
        <row r="598">
          <cell r="B598">
            <v>0</v>
          </cell>
        </row>
        <row r="599">
          <cell r="B599">
            <v>0</v>
          </cell>
        </row>
        <row r="600">
          <cell r="B600">
            <v>0</v>
          </cell>
        </row>
        <row r="601">
          <cell r="B601">
            <v>0</v>
          </cell>
        </row>
        <row r="602">
          <cell r="B602">
            <v>0</v>
          </cell>
        </row>
        <row r="603">
          <cell r="B603">
            <v>0</v>
          </cell>
        </row>
        <row r="604">
          <cell r="B604">
            <v>0</v>
          </cell>
        </row>
        <row r="605">
          <cell r="B605">
            <v>0</v>
          </cell>
        </row>
        <row r="606">
          <cell r="B606">
            <v>0</v>
          </cell>
        </row>
        <row r="607">
          <cell r="B607">
            <v>0</v>
          </cell>
        </row>
        <row r="608">
          <cell r="B608">
            <v>0</v>
          </cell>
        </row>
        <row r="609">
          <cell r="B609">
            <v>0</v>
          </cell>
        </row>
      </sheetData>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ow r="5">
          <cell r="C5" t="str">
            <v>Base case Area 3</v>
          </cell>
          <cell r="D5" t="str">
            <v>High costs Area 3</v>
          </cell>
          <cell r="E5" t="str">
            <v>Low costs Area 3</v>
          </cell>
          <cell r="H5" t="str">
            <v>Base case Area 3</v>
          </cell>
          <cell r="I5" t="str">
            <v>High costs Area 3</v>
          </cell>
          <cell r="J5" t="str">
            <v>Low costs Area 3</v>
          </cell>
        </row>
        <row r="6">
          <cell r="B6" t="str">
            <v>Unreg copper rentals (incl. MPF)</v>
          </cell>
          <cell r="C6">
            <v>2.2499999999999999E-2</v>
          </cell>
          <cell r="D6">
            <v>4.2500000000000003E-2</v>
          </cell>
          <cell r="E6">
            <v>0.01</v>
          </cell>
          <cell r="H6">
            <v>3.2500000000000001E-2</v>
          </cell>
          <cell r="I6">
            <v>5.2499999999999998E-2</v>
          </cell>
          <cell r="J6">
            <v>0.02</v>
          </cell>
        </row>
        <row r="7">
          <cell r="B7" t="str">
            <v>Unreg copper connections (incl. MPF)</v>
          </cell>
          <cell r="C7">
            <v>0.105</v>
          </cell>
          <cell r="D7">
            <v>0.155</v>
          </cell>
          <cell r="E7">
            <v>7.2499999999999995E-2</v>
          </cell>
          <cell r="H7">
            <v>8.7499999999999994E-2</v>
          </cell>
          <cell r="I7">
            <v>0.13500000000000001</v>
          </cell>
          <cell r="J7">
            <v>5.5E-2</v>
          </cell>
        </row>
        <row r="8">
          <cell r="B8" t="str">
            <v>Non-FTTP VULA rentals</v>
          </cell>
          <cell r="C8">
            <v>-4.2500000000000003E-2</v>
          </cell>
          <cell r="D8">
            <v>-2.5000000000000001E-2</v>
          </cell>
          <cell r="E8">
            <v>-5.5E-2</v>
          </cell>
          <cell r="H8">
            <v>-1.4999999999999999E-2</v>
          </cell>
          <cell r="I8">
            <v>2.5000000000000001E-3</v>
          </cell>
          <cell r="J8">
            <v>-0.03</v>
          </cell>
        </row>
        <row r="9">
          <cell r="B9" t="str">
            <v>Non-FTTP VULA connections</v>
          </cell>
          <cell r="C9">
            <v>0.17249999999999999</v>
          </cell>
          <cell r="D9">
            <v>0.2225</v>
          </cell>
          <cell r="E9">
            <v>0.14000000000000001</v>
          </cell>
          <cell r="H9">
            <v>0.13250000000000001</v>
          </cell>
          <cell r="I9">
            <v>0.1825</v>
          </cell>
          <cell r="J9">
            <v>0.10249999999999999</v>
          </cell>
        </row>
        <row r="10">
          <cell r="B10" t="str">
            <v>WLR (PSTN) rentals and connections</v>
          </cell>
          <cell r="C10">
            <v>5.0000000000000001E-3</v>
          </cell>
          <cell r="D10">
            <v>2.2499999999999999E-2</v>
          </cell>
          <cell r="E10">
            <v>-5.0000000000000001E-3</v>
          </cell>
          <cell r="H10">
            <v>5.0000000000000001E-3</v>
          </cell>
          <cell r="I10">
            <v>2.2499999999999999E-2</v>
          </cell>
          <cell r="J10">
            <v>-5.0000000000000001E-3</v>
          </cell>
        </row>
      </sheetData>
      <sheetData sheetId="122"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F168B-6D72-4CF5-B4C1-D7824580897A}">
  <sheetPr codeName="Preamble1">
    <outlinePr summaryBelow="0"/>
    <pageSetUpPr autoPageBreaks="0"/>
  </sheetPr>
  <dimension ref="A1:E23"/>
  <sheetViews>
    <sheetView showGridLines="0" tabSelected="1" defaultGridColor="0" colorId="22" zoomScaleNormal="95" zoomScaleSheetLayoutView="75" workbookViewId="0">
      <pane ySplit="1" topLeftCell="A2" activePane="bottomLeft" state="frozen"/>
      <selection pane="bottomLeft" activeCell="C11" sqref="C11"/>
    </sheetView>
  </sheetViews>
  <sheetFormatPr defaultColWidth="12.54296875" defaultRowHeight="14.5" x14ac:dyDescent="0.35"/>
  <cols>
    <col min="1" max="1" width="28.453125" style="159" customWidth="1"/>
    <col min="2" max="3" width="59.81640625" style="159" customWidth="1"/>
    <col min="4" max="4" width="14.453125" style="159" customWidth="1"/>
    <col min="5" max="5" width="15" style="159" customWidth="1"/>
    <col min="6" max="16384" width="12.54296875" style="159"/>
  </cols>
  <sheetData>
    <row r="1" spans="1:4" ht="72.75" customHeight="1" x14ac:dyDescent="0.7">
      <c r="C1" s="168" t="str">
        <f>Workbook.Title</f>
        <v>Area 3 RAB model</v>
      </c>
    </row>
    <row r="2" spans="1:4" ht="7.5" customHeight="1" x14ac:dyDescent="0.35"/>
    <row r="3" spans="1:4" ht="21" x14ac:dyDescent="0.5">
      <c r="A3" s="160" t="s">
        <v>443</v>
      </c>
      <c r="D3" s="161"/>
    </row>
    <row r="4" spans="1:4" ht="6" customHeight="1" x14ac:dyDescent="0.35"/>
    <row r="5" spans="1:4" x14ac:dyDescent="0.35">
      <c r="A5" s="159" t="s">
        <v>444</v>
      </c>
      <c r="B5" s="159" t="s">
        <v>454</v>
      </c>
    </row>
    <row r="6" spans="1:4" x14ac:dyDescent="0.35">
      <c r="A6" s="159" t="s">
        <v>445</v>
      </c>
      <c r="B6" s="159" t="s">
        <v>455</v>
      </c>
      <c r="D6" s="162"/>
    </row>
    <row r="8" spans="1:4" x14ac:dyDescent="0.35">
      <c r="A8" s="159" t="s">
        <v>446</v>
      </c>
      <c r="B8" s="159" t="s">
        <v>453</v>
      </c>
    </row>
    <row r="10" spans="1:4" ht="21" x14ac:dyDescent="0.5">
      <c r="A10" s="160" t="s">
        <v>447</v>
      </c>
    </row>
    <row r="11" spans="1:4" ht="10.5" customHeight="1" x14ac:dyDescent="0.35"/>
    <row r="12" spans="1:4" ht="18.5" x14ac:dyDescent="0.45">
      <c r="A12" s="163" t="s">
        <v>448</v>
      </c>
      <c r="B12" s="163" t="s">
        <v>449</v>
      </c>
      <c r="C12" s="164"/>
    </row>
    <row r="13" spans="1:4" x14ac:dyDescent="0.35">
      <c r="A13" s="159" t="s">
        <v>447</v>
      </c>
      <c r="B13" s="159" t="s">
        <v>450</v>
      </c>
    </row>
    <row r="14" spans="1:4" x14ac:dyDescent="0.35">
      <c r="A14" s="159" t="s">
        <v>456</v>
      </c>
      <c r="B14" s="159" t="s">
        <v>500</v>
      </c>
    </row>
    <row r="15" spans="1:4" ht="8.25" customHeight="1" x14ac:dyDescent="0.35"/>
    <row r="16" spans="1:4" x14ac:dyDescent="0.35">
      <c r="A16" s="165" t="s">
        <v>451</v>
      </c>
    </row>
    <row r="17" spans="1:5" x14ac:dyDescent="0.35">
      <c r="A17" s="214" t="s">
        <v>501</v>
      </c>
      <c r="B17" s="159" t="s">
        <v>518</v>
      </c>
    </row>
    <row r="18" spans="1:5" x14ac:dyDescent="0.35">
      <c r="A18" s="214" t="s">
        <v>502</v>
      </c>
      <c r="B18" s="159" t="s">
        <v>521</v>
      </c>
    </row>
    <row r="19" spans="1:5" x14ac:dyDescent="0.35">
      <c r="A19" s="214" t="s">
        <v>503</v>
      </c>
      <c r="B19" s="159" t="s">
        <v>519</v>
      </c>
    </row>
    <row r="20" spans="1:5" x14ac:dyDescent="0.35">
      <c r="A20" s="214" t="s">
        <v>504</v>
      </c>
      <c r="B20" s="159" t="s">
        <v>520</v>
      </c>
    </row>
    <row r="22" spans="1:5" ht="21" x14ac:dyDescent="0.35">
      <c r="A22" s="166" t="s">
        <v>452</v>
      </c>
    </row>
    <row r="23" spans="1:5" ht="265.5" customHeight="1" x14ac:dyDescent="0.35">
      <c r="A23" s="233" t="s">
        <v>505</v>
      </c>
      <c r="B23" s="233"/>
      <c r="C23" s="233"/>
      <c r="D23" s="233"/>
      <c r="E23" s="233"/>
    </row>
  </sheetData>
  <mergeCells count="1">
    <mergeCell ref="A23:E23"/>
  </mergeCells>
  <pageMargins left="0.70866141732283472" right="0.70866141732283472" top="0.51181102362204722" bottom="0.51181102362204722" header="0.51181102362204722" footer="0.35433070866141736"/>
  <pageSetup paperSize="9" orientation="landscape" horizontalDpi="4294967292" verticalDpi="4294967292" r:id="rId1"/>
  <headerFooter alignWithMargins="0">
    <oddFooter>&amp;L&amp;A :page&amp;P&amp;COfcom Confidential&amp;R&amp;D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A13C21-1D32-4132-AB8A-3B46E621E79F}">
  <sheetPr codeName="Sheet1">
    <outlinePr summaryBelow="0"/>
    <pageSetUpPr autoPageBreaks="0" fitToPage="1"/>
  </sheetPr>
  <dimension ref="A1:K46"/>
  <sheetViews>
    <sheetView defaultGridColor="0" colorId="22" zoomScaleNormal="100" workbookViewId="0">
      <pane ySplit="2" topLeftCell="A3" activePane="bottomLeft" state="frozen"/>
      <selection pane="bottomLeft" activeCell="H20" sqref="H20"/>
    </sheetView>
  </sheetViews>
  <sheetFormatPr defaultColWidth="12.54296875" defaultRowHeight="14.5" x14ac:dyDescent="0.35"/>
  <cols>
    <col min="1" max="1" width="2.54296875" style="169" customWidth="1"/>
    <col min="2" max="2" width="42.7265625" style="169" customWidth="1"/>
    <col min="3" max="6" width="12.54296875" style="169"/>
    <col min="7" max="7" width="7" style="169" customWidth="1"/>
    <col min="8" max="16384" width="12.54296875" style="169"/>
  </cols>
  <sheetData>
    <row r="1" spans="1:8" ht="12" customHeight="1" x14ac:dyDescent="0.6">
      <c r="C1" s="170"/>
    </row>
    <row r="2" spans="1:8" ht="64.5" customHeight="1" x14ac:dyDescent="0.7">
      <c r="H2" s="171" t="s">
        <v>456</v>
      </c>
    </row>
    <row r="4" spans="1:8" ht="18.5" x14ac:dyDescent="0.35">
      <c r="A4" s="173" t="s">
        <v>457</v>
      </c>
    </row>
    <row r="5" spans="1:8" ht="8.25" customHeight="1" x14ac:dyDescent="0.35"/>
    <row r="6" spans="1:8" ht="6.75" customHeight="1" x14ac:dyDescent="0.35">
      <c r="A6" s="174"/>
    </row>
    <row r="7" spans="1:8" x14ac:dyDescent="0.35">
      <c r="B7" s="175" t="s">
        <v>458</v>
      </c>
      <c r="C7" s="176">
        <v>100</v>
      </c>
      <c r="E7" s="169" t="s">
        <v>459</v>
      </c>
    </row>
    <row r="8" spans="1:8" x14ac:dyDescent="0.35">
      <c r="B8" s="175"/>
      <c r="C8" s="177"/>
    </row>
    <row r="9" spans="1:8" ht="15" customHeight="1" x14ac:dyDescent="0.35">
      <c r="B9" s="175" t="s">
        <v>460</v>
      </c>
      <c r="C9" s="178">
        <v>100</v>
      </c>
      <c r="E9" s="169" t="s">
        <v>461</v>
      </c>
    </row>
    <row r="10" spans="1:8" x14ac:dyDescent="0.35">
      <c r="B10" s="175"/>
      <c r="C10" s="177"/>
    </row>
    <row r="11" spans="1:8" x14ac:dyDescent="0.35">
      <c r="B11" s="175" t="s">
        <v>462</v>
      </c>
      <c r="C11" s="179">
        <v>100</v>
      </c>
      <c r="E11" s="169" t="s">
        <v>463</v>
      </c>
    </row>
    <row r="12" spans="1:8" x14ac:dyDescent="0.35">
      <c r="B12" s="175"/>
      <c r="C12" s="177"/>
    </row>
    <row r="13" spans="1:8" x14ac:dyDescent="0.35">
      <c r="B13" s="175" t="s">
        <v>464</v>
      </c>
      <c r="C13" s="180">
        <v>100</v>
      </c>
      <c r="E13" s="169" t="s">
        <v>465</v>
      </c>
    </row>
    <row r="14" spans="1:8" ht="15" thickBot="1" x14ac:dyDescent="0.4">
      <c r="B14" s="175"/>
      <c r="C14" s="177"/>
    </row>
    <row r="15" spans="1:8" ht="15" thickBot="1" x14ac:dyDescent="0.4">
      <c r="B15" s="175" t="s">
        <v>510</v>
      </c>
      <c r="C15" s="181">
        <v>100</v>
      </c>
      <c r="E15" s="169" t="s">
        <v>509</v>
      </c>
    </row>
    <row r="16" spans="1:8" ht="15" thickBot="1" x14ac:dyDescent="0.4">
      <c r="B16" s="175"/>
      <c r="C16" s="177"/>
    </row>
    <row r="17" spans="2:11" ht="15" thickBot="1" x14ac:dyDescent="0.4">
      <c r="B17" s="175" t="s">
        <v>466</v>
      </c>
      <c r="C17" s="182">
        <v>100</v>
      </c>
      <c r="E17" s="169" t="s">
        <v>467</v>
      </c>
    </row>
    <row r="18" spans="2:11" x14ac:dyDescent="0.35">
      <c r="B18" s="175"/>
      <c r="C18" s="177"/>
    </row>
    <row r="19" spans="2:11" x14ac:dyDescent="0.35">
      <c r="B19" s="169" t="s">
        <v>468</v>
      </c>
      <c r="C19" s="183">
        <v>100</v>
      </c>
      <c r="E19" s="169" t="s">
        <v>469</v>
      </c>
    </row>
    <row r="21" spans="2:11" x14ac:dyDescent="0.35">
      <c r="B21" s="169" t="s">
        <v>470</v>
      </c>
      <c r="C21" s="184"/>
      <c r="E21" s="169" t="s">
        <v>471</v>
      </c>
    </row>
    <row r="23" spans="2:11" x14ac:dyDescent="0.35">
      <c r="B23" s="169" t="s">
        <v>472</v>
      </c>
      <c r="C23" s="185">
        <v>100</v>
      </c>
      <c r="E23" s="169" t="s">
        <v>473</v>
      </c>
    </row>
    <row r="24" spans="2:11" x14ac:dyDescent="0.35">
      <c r="B24" s="175"/>
      <c r="C24" s="177"/>
    </row>
    <row r="25" spans="2:11" x14ac:dyDescent="0.35">
      <c r="B25" s="169" t="s">
        <v>474</v>
      </c>
      <c r="C25" s="186">
        <v>100</v>
      </c>
      <c r="E25" s="169" t="s">
        <v>475</v>
      </c>
    </row>
    <row r="27" spans="2:11" x14ac:dyDescent="0.35">
      <c r="B27" s="169" t="s">
        <v>476</v>
      </c>
      <c r="C27" s="187">
        <v>100</v>
      </c>
      <c r="E27" s="169" t="s">
        <v>477</v>
      </c>
    </row>
    <row r="29" spans="2:11" x14ac:dyDescent="0.35">
      <c r="B29" s="169" t="s">
        <v>478</v>
      </c>
      <c r="C29" s="188" t="b">
        <v>1</v>
      </c>
      <c r="E29" s="169" t="s">
        <v>479</v>
      </c>
      <c r="F29" s="189"/>
      <c r="G29" s="189"/>
      <c r="H29" s="189"/>
      <c r="I29" s="189"/>
      <c r="J29" s="189"/>
      <c r="K29" s="189"/>
    </row>
    <row r="30" spans="2:11" x14ac:dyDescent="0.35">
      <c r="B30" s="169" t="s">
        <v>480</v>
      </c>
      <c r="C30" s="190" t="b">
        <v>0</v>
      </c>
      <c r="F30" s="189"/>
      <c r="G30" s="189"/>
      <c r="H30" s="189"/>
      <c r="I30" s="189"/>
      <c r="J30" s="189"/>
      <c r="K30" s="189"/>
    </row>
    <row r="32" spans="2:11" x14ac:dyDescent="0.35">
      <c r="B32" s="169" t="s">
        <v>481</v>
      </c>
      <c r="C32" s="172" t="s">
        <v>482</v>
      </c>
      <c r="E32" s="169" t="s">
        <v>483</v>
      </c>
    </row>
    <row r="34" spans="2:5" x14ac:dyDescent="0.35">
      <c r="B34" s="169" t="s">
        <v>484</v>
      </c>
      <c r="C34" s="191"/>
      <c r="E34" s="169" t="s">
        <v>485</v>
      </c>
    </row>
    <row r="35" spans="2:5" x14ac:dyDescent="0.35">
      <c r="C35" s="192"/>
    </row>
    <row r="36" spans="2:5" x14ac:dyDescent="0.35">
      <c r="B36" s="169" t="s">
        <v>486</v>
      </c>
      <c r="C36" s="193" t="s">
        <v>487</v>
      </c>
      <c r="E36" s="169" t="s">
        <v>488</v>
      </c>
    </row>
    <row r="38" spans="2:5" x14ac:dyDescent="0.35">
      <c r="B38" s="194" t="s">
        <v>489</v>
      </c>
      <c r="C38" s="177"/>
      <c r="E38" s="169" t="s">
        <v>490</v>
      </c>
    </row>
    <row r="39" spans="2:5" x14ac:dyDescent="0.35">
      <c r="B39" s="175"/>
      <c r="C39" s="177"/>
    </row>
    <row r="40" spans="2:5" ht="31" x14ac:dyDescent="0.35">
      <c r="B40" s="195" t="s">
        <v>491</v>
      </c>
      <c r="C40" s="195" t="s">
        <v>492</v>
      </c>
      <c r="E40" s="169" t="s">
        <v>493</v>
      </c>
    </row>
    <row r="42" spans="2:5" ht="21" x14ac:dyDescent="0.35">
      <c r="B42" s="196" t="s">
        <v>494</v>
      </c>
      <c r="C42" s="196" t="s">
        <v>492</v>
      </c>
      <c r="E42" s="169" t="s">
        <v>495</v>
      </c>
    </row>
    <row r="44" spans="2:5" ht="18.5" x14ac:dyDescent="0.35">
      <c r="B44" s="173" t="s">
        <v>496</v>
      </c>
      <c r="C44" s="173" t="s">
        <v>492</v>
      </c>
      <c r="E44" s="169" t="s">
        <v>497</v>
      </c>
    </row>
    <row r="46" spans="2:5" x14ac:dyDescent="0.35">
      <c r="B46" s="197" t="s">
        <v>498</v>
      </c>
      <c r="C46" s="197" t="s">
        <v>492</v>
      </c>
      <c r="E46" s="169" t="s">
        <v>499</v>
      </c>
    </row>
  </sheetData>
  <pageMargins left="0.74803149606299213" right="0.74803149606299213" top="0.51181102362204722" bottom="0.51181102362204722" header="0.51181102362204722" footer="0.35433070866141736"/>
  <pageSetup paperSize="9" fitToHeight="0" orientation="landscape" horizontalDpi="4294967292" verticalDpi="4294967292" r:id="rId1"/>
  <headerFooter alignWithMargins="0">
    <oddFooter>&amp;L&amp;A :page&amp;P&amp;COfcom Confidential&amp;R&amp;D</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E1CC4A-17C3-42DD-A7AD-E1138B8817F7}">
  <sheetPr codeName="Sheet2">
    <tabColor rgb="FF7030A0"/>
  </sheetPr>
  <dimension ref="A2:W61"/>
  <sheetViews>
    <sheetView workbookViewId="0">
      <selection activeCell="E22" sqref="E22"/>
    </sheetView>
  </sheetViews>
  <sheetFormatPr defaultRowHeight="14.5" x14ac:dyDescent="0.35"/>
  <cols>
    <col min="1" max="1" width="22.1796875" bestFit="1" customWidth="1"/>
    <col min="2" max="2" width="20.7265625" bestFit="1" customWidth="1"/>
    <col min="4" max="4" width="13.54296875" customWidth="1"/>
    <col min="5" max="6" width="13.1796875" customWidth="1"/>
    <col min="7" max="7" width="12.54296875" customWidth="1"/>
    <col min="8" max="8" width="18.1796875" customWidth="1"/>
  </cols>
  <sheetData>
    <row r="2" spans="1:8" ht="21" x14ac:dyDescent="0.5">
      <c r="A2" s="36" t="s">
        <v>440</v>
      </c>
    </row>
    <row r="3" spans="1:8" x14ac:dyDescent="0.35">
      <c r="B3" s="149"/>
      <c r="C3" s="149"/>
      <c r="D3" s="234" t="s">
        <v>388</v>
      </c>
      <c r="E3" s="234"/>
      <c r="F3" s="234"/>
      <c r="G3" s="234"/>
      <c r="H3" s="149"/>
    </row>
    <row r="4" spans="1:8" ht="15" thickBot="1" x14ac:dyDescent="0.4">
      <c r="B4" s="38" t="s">
        <v>31</v>
      </c>
      <c r="C4" s="38"/>
      <c r="D4" s="200" t="s">
        <v>386</v>
      </c>
      <c r="E4" s="200" t="s">
        <v>387</v>
      </c>
      <c r="F4" s="200" t="s">
        <v>384</v>
      </c>
      <c r="G4" s="200" t="s">
        <v>385</v>
      </c>
      <c r="H4" s="200" t="s">
        <v>392</v>
      </c>
    </row>
    <row r="5" spans="1:8" ht="15" thickBot="1" x14ac:dyDescent="0.4">
      <c r="B5" s="200" t="s">
        <v>38</v>
      </c>
      <c r="C5" s="40"/>
      <c r="D5" s="201">
        <f t="shared" ref="D5:H7" si="0">D47-D26</f>
        <v>0</v>
      </c>
      <c r="E5" s="198">
        <f t="shared" si="0"/>
        <v>37.917420372930565</v>
      </c>
      <c r="F5" s="198">
        <f t="shared" si="0"/>
        <v>1.640753584201434</v>
      </c>
      <c r="G5" s="198">
        <f t="shared" si="0"/>
        <v>-2.7264654571077926</v>
      </c>
      <c r="H5" s="198">
        <f t="shared" si="0"/>
        <v>36.831708500023524</v>
      </c>
    </row>
    <row r="6" spans="1:8" ht="15" thickBot="1" x14ac:dyDescent="0.4">
      <c r="B6" s="200" t="s">
        <v>39</v>
      </c>
      <c r="C6" s="40"/>
      <c r="D6" s="201">
        <f t="shared" si="0"/>
        <v>0</v>
      </c>
      <c r="E6" s="198">
        <f t="shared" si="0"/>
        <v>39.816605274226731</v>
      </c>
      <c r="F6" s="198">
        <f t="shared" si="0"/>
        <v>1.1824461734673832</v>
      </c>
      <c r="G6" s="198">
        <f t="shared" si="0"/>
        <v>-3.352762919432962</v>
      </c>
      <c r="H6" s="198">
        <f t="shared" si="0"/>
        <v>37.646288528261721</v>
      </c>
    </row>
    <row r="7" spans="1:8" ht="15" thickBot="1" x14ac:dyDescent="0.4">
      <c r="B7" s="200" t="s">
        <v>40</v>
      </c>
      <c r="C7" s="40"/>
      <c r="D7" s="201">
        <f t="shared" si="0"/>
        <v>0</v>
      </c>
      <c r="E7" s="198">
        <f t="shared" si="0"/>
        <v>34.533938234418201</v>
      </c>
      <c r="F7" s="198">
        <f t="shared" si="0"/>
        <v>1.3220591712458827</v>
      </c>
      <c r="G7" s="198">
        <f t="shared" si="0"/>
        <v>-2.6392823564929699</v>
      </c>
      <c r="H7" s="198">
        <f t="shared" si="0"/>
        <v>33.216715049171398</v>
      </c>
    </row>
    <row r="8" spans="1:8" x14ac:dyDescent="0.35">
      <c r="B8" s="40"/>
      <c r="C8" s="40"/>
      <c r="D8" s="149"/>
      <c r="E8" s="149"/>
      <c r="F8" s="149"/>
      <c r="G8" s="149"/>
      <c r="H8" s="149"/>
    </row>
    <row r="9" spans="1:8" x14ac:dyDescent="0.35">
      <c r="B9" s="149"/>
      <c r="C9" s="149"/>
      <c r="D9" s="234" t="s">
        <v>389</v>
      </c>
      <c r="E9" s="234"/>
      <c r="F9" s="234"/>
      <c r="G9" s="234"/>
      <c r="H9" s="149"/>
    </row>
    <row r="10" spans="1:8" ht="15" thickBot="1" x14ac:dyDescent="0.4">
      <c r="B10" s="38" t="s">
        <v>41</v>
      </c>
      <c r="C10" s="38"/>
      <c r="D10" s="200" t="s">
        <v>386</v>
      </c>
      <c r="E10" s="200" t="s">
        <v>387</v>
      </c>
      <c r="F10" s="200" t="s">
        <v>384</v>
      </c>
      <c r="G10" s="200" t="s">
        <v>385</v>
      </c>
      <c r="H10" s="200" t="s">
        <v>400</v>
      </c>
    </row>
    <row r="11" spans="1:8" ht="15" thickBot="1" x14ac:dyDescent="0.4">
      <c r="B11" s="200" t="s">
        <v>49</v>
      </c>
      <c r="C11" s="40"/>
      <c r="D11" s="201">
        <f t="shared" ref="D11:H13" si="1">D53-D32</f>
        <v>0</v>
      </c>
      <c r="E11" s="198">
        <f t="shared" si="1"/>
        <v>0</v>
      </c>
      <c r="F11" s="198">
        <f t="shared" si="1"/>
        <v>0</v>
      </c>
      <c r="G11" s="198">
        <f t="shared" si="1"/>
        <v>0</v>
      </c>
      <c r="H11" s="198">
        <f t="shared" si="1"/>
        <v>0</v>
      </c>
    </row>
    <row r="12" spans="1:8" ht="15" thickBot="1" x14ac:dyDescent="0.4">
      <c r="B12" s="200" t="s">
        <v>50</v>
      </c>
      <c r="C12" s="40"/>
      <c r="D12" s="201">
        <f t="shared" si="1"/>
        <v>0</v>
      </c>
      <c r="E12" s="198">
        <f t="shared" si="1"/>
        <v>57.294577650307247</v>
      </c>
      <c r="F12" s="198">
        <f t="shared" si="1"/>
        <v>5.4608470910925462</v>
      </c>
      <c r="G12" s="198">
        <f t="shared" si="1"/>
        <v>-1.6755469692740235</v>
      </c>
      <c r="H12" s="198">
        <f t="shared" si="1"/>
        <v>61.079877772124746</v>
      </c>
    </row>
    <row r="13" spans="1:8" ht="15" thickBot="1" x14ac:dyDescent="0.4">
      <c r="B13" s="200" t="s">
        <v>51</v>
      </c>
      <c r="C13" s="40"/>
      <c r="D13" s="201">
        <f t="shared" si="1"/>
        <v>0</v>
      </c>
      <c r="E13" s="198">
        <f t="shared" si="1"/>
        <v>47.30610294541134</v>
      </c>
      <c r="F13" s="198">
        <f t="shared" si="1"/>
        <v>4.5259692518205838</v>
      </c>
      <c r="G13" s="198">
        <f t="shared" si="1"/>
        <v>-1.3886992139525773</v>
      </c>
      <c r="H13" s="198">
        <f t="shared" si="1"/>
        <v>50.443372983279914</v>
      </c>
    </row>
    <row r="14" spans="1:8" x14ac:dyDescent="0.35">
      <c r="B14" s="149"/>
      <c r="C14" s="149"/>
      <c r="D14" s="149"/>
      <c r="E14" s="149"/>
      <c r="F14" s="79"/>
      <c r="G14" s="79"/>
      <c r="H14" s="149"/>
    </row>
    <row r="15" spans="1:8" x14ac:dyDescent="0.35">
      <c r="B15" s="38" t="s">
        <v>52</v>
      </c>
      <c r="C15" s="38"/>
      <c r="D15" s="149"/>
      <c r="E15" s="149"/>
      <c r="F15" s="149"/>
      <c r="G15" s="149"/>
      <c r="H15" s="200" t="s">
        <v>55</v>
      </c>
    </row>
    <row r="16" spans="1:8" x14ac:dyDescent="0.35">
      <c r="B16" s="200" t="s">
        <v>56</v>
      </c>
      <c r="C16" s="40"/>
      <c r="D16" s="149"/>
      <c r="E16" s="149"/>
      <c r="F16" s="149"/>
      <c r="G16" s="149"/>
      <c r="H16" s="198">
        <f>H11-H5</f>
        <v>-36.831708500023524</v>
      </c>
    </row>
    <row r="17" spans="1:23" x14ac:dyDescent="0.35">
      <c r="B17" s="200" t="s">
        <v>57</v>
      </c>
      <c r="C17" s="40"/>
      <c r="D17" s="149"/>
      <c r="E17" s="149"/>
      <c r="F17" s="149"/>
      <c r="G17" s="149"/>
      <c r="H17" s="198">
        <f>H13-H6</f>
        <v>12.797084455018194</v>
      </c>
    </row>
    <row r="18" spans="1:23" x14ac:dyDescent="0.35">
      <c r="B18" s="200" t="s">
        <v>58</v>
      </c>
      <c r="C18" s="40"/>
      <c r="D18" s="149"/>
      <c r="E18" s="149"/>
      <c r="F18" s="149"/>
      <c r="G18" s="149"/>
      <c r="H18" s="198">
        <f>H12-H7</f>
        <v>27.863162722953348</v>
      </c>
    </row>
    <row r="20" spans="1:23" s="149" customFormat="1" ht="21" x14ac:dyDescent="0.5">
      <c r="A20" s="36" t="s">
        <v>439</v>
      </c>
      <c r="B20" s="40"/>
      <c r="C20" s="40"/>
      <c r="K20" s="25"/>
      <c r="P20" s="40"/>
      <c r="T20" s="11"/>
    </row>
    <row r="21" spans="1:23" s="149" customFormat="1" ht="16.5" customHeight="1" x14ac:dyDescent="0.5">
      <c r="A21" s="36"/>
      <c r="B21" s="40"/>
      <c r="C21" s="40"/>
      <c r="K21" s="25"/>
      <c r="P21" s="40"/>
      <c r="T21" s="11"/>
    </row>
    <row r="22" spans="1:23" s="149" customFormat="1" ht="15.5" x14ac:dyDescent="0.35">
      <c r="B22" s="77" t="s">
        <v>28</v>
      </c>
      <c r="C22" s="77"/>
      <c r="E22" s="96"/>
      <c r="F22" s="11"/>
      <c r="K22" s="25"/>
      <c r="P22" s="40"/>
      <c r="T22" s="11"/>
      <c r="V22" s="75"/>
      <c r="W22" s="75"/>
    </row>
    <row r="23" spans="1:23" s="149" customFormat="1" ht="18.5" x14ac:dyDescent="0.45">
      <c r="A23" s="50"/>
      <c r="B23" s="78" t="s">
        <v>30</v>
      </c>
      <c r="C23" s="135"/>
      <c r="K23" s="25"/>
      <c r="P23" s="40"/>
      <c r="T23" s="11"/>
    </row>
    <row r="24" spans="1:23" s="149" customFormat="1" ht="18.5" x14ac:dyDescent="0.45">
      <c r="A24" s="50"/>
      <c r="D24" s="234" t="s">
        <v>388</v>
      </c>
      <c r="E24" s="234"/>
      <c r="F24" s="234"/>
      <c r="G24" s="234"/>
      <c r="K24" s="25"/>
      <c r="P24" s="40"/>
      <c r="T24" s="11"/>
    </row>
    <row r="25" spans="1:23" s="149" customFormat="1" x14ac:dyDescent="0.35">
      <c r="B25" s="38" t="s">
        <v>31</v>
      </c>
      <c r="C25" s="38"/>
      <c r="D25" s="200" t="s">
        <v>386</v>
      </c>
      <c r="E25" s="200" t="s">
        <v>387</v>
      </c>
      <c r="F25" s="200" t="s">
        <v>384</v>
      </c>
      <c r="G25" s="200" t="s">
        <v>385</v>
      </c>
      <c r="H25" s="200" t="s">
        <v>392</v>
      </c>
      <c r="U25" s="11"/>
    </row>
    <row r="26" spans="1:23" s="149" customFormat="1" x14ac:dyDescent="0.35">
      <c r="B26" s="200" t="s">
        <v>38</v>
      </c>
      <c r="C26" s="40"/>
      <c r="D26" s="199">
        <v>2297.0976662592257</v>
      </c>
      <c r="E26" s="198">
        <v>1505.2641824861059</v>
      </c>
      <c r="F26" s="198">
        <v>795.39780521430532</v>
      </c>
      <c r="G26" s="198">
        <v>553.4532184735333</v>
      </c>
      <c r="H26" s="198">
        <v>5151.2128724331706</v>
      </c>
      <c r="K26" s="37"/>
      <c r="U26" s="11"/>
    </row>
    <row r="27" spans="1:23" s="149" customFormat="1" x14ac:dyDescent="0.35">
      <c r="B27" s="200" t="s">
        <v>39</v>
      </c>
      <c r="C27" s="40"/>
      <c r="D27" s="199">
        <v>2546.1053234774868</v>
      </c>
      <c r="E27" s="198">
        <v>1626.0007215270416</v>
      </c>
      <c r="F27" s="198">
        <v>859.19629273542716</v>
      </c>
      <c r="G27" s="198">
        <v>597.84544337135662</v>
      </c>
      <c r="H27" s="198">
        <v>5629.1477811113118</v>
      </c>
      <c r="K27" s="37"/>
      <c r="U27" s="11"/>
    </row>
    <row r="28" spans="1:23" s="149" customFormat="1" x14ac:dyDescent="0.35">
      <c r="B28" s="200" t="s">
        <v>40</v>
      </c>
      <c r="C28" s="40"/>
      <c r="D28" s="199">
        <v>2119.5814625492476</v>
      </c>
      <c r="E28" s="198">
        <v>1385.3981298644076</v>
      </c>
      <c r="F28" s="198">
        <v>732.05929209195426</v>
      </c>
      <c r="G28" s="198">
        <v>509.38105268292185</v>
      </c>
      <c r="H28" s="198">
        <v>4746.4199371885315</v>
      </c>
      <c r="K28" s="37"/>
    </row>
    <row r="29" spans="1:23" s="149" customFormat="1" x14ac:dyDescent="0.35">
      <c r="B29" s="40"/>
      <c r="C29" s="40"/>
      <c r="K29" s="37"/>
    </row>
    <row r="30" spans="1:23" s="149" customFormat="1" ht="18.5" x14ac:dyDescent="0.45">
      <c r="A30" s="50"/>
      <c r="D30" s="234" t="s">
        <v>389</v>
      </c>
      <c r="E30" s="234"/>
      <c r="F30" s="234"/>
      <c r="G30" s="234"/>
      <c r="K30" s="25"/>
      <c r="P30" s="40"/>
      <c r="T30" s="11"/>
    </row>
    <row r="31" spans="1:23" s="149" customFormat="1" x14ac:dyDescent="0.35">
      <c r="B31" s="38" t="s">
        <v>41</v>
      </c>
      <c r="C31" s="38"/>
      <c r="D31" s="200" t="s">
        <v>386</v>
      </c>
      <c r="E31" s="200" t="s">
        <v>387</v>
      </c>
      <c r="F31" s="200" t="s">
        <v>384</v>
      </c>
      <c r="G31" s="200" t="s">
        <v>385</v>
      </c>
      <c r="H31" s="200" t="s">
        <v>400</v>
      </c>
      <c r="S31" s="84"/>
      <c r="T31" s="11"/>
      <c r="U31" s="11"/>
    </row>
    <row r="32" spans="1:23" s="149" customFormat="1" x14ac:dyDescent="0.35">
      <c r="B32" s="200" t="s">
        <v>49</v>
      </c>
      <c r="C32" s="40"/>
      <c r="D32" s="199">
        <v>1895.6398560151033</v>
      </c>
      <c r="E32" s="198">
        <v>1680.7198531581505</v>
      </c>
      <c r="F32" s="198">
        <v>1017.135603236296</v>
      </c>
      <c r="G32" s="198">
        <v>718.2324050372157</v>
      </c>
      <c r="H32" s="198">
        <v>5311.7277174467654</v>
      </c>
      <c r="K32" s="37"/>
      <c r="U32" s="11"/>
    </row>
    <row r="33" spans="1:23" s="149" customFormat="1" x14ac:dyDescent="0.35">
      <c r="B33" s="200" t="s">
        <v>50</v>
      </c>
      <c r="C33" s="40"/>
      <c r="D33" s="199">
        <v>1903.9701687907716</v>
      </c>
      <c r="E33" s="198">
        <v>1744.8276992697247</v>
      </c>
      <c r="F33" s="198">
        <v>1101.7418334100355</v>
      </c>
      <c r="G33" s="198">
        <v>785.10385758639404</v>
      </c>
      <c r="H33" s="198">
        <v>5535.6435590569263</v>
      </c>
      <c r="K33" s="37"/>
      <c r="P33" s="97"/>
      <c r="Q33" s="97"/>
    </row>
    <row r="34" spans="1:23" s="149" customFormat="1" x14ac:dyDescent="0.35">
      <c r="B34" s="200" t="s">
        <v>51</v>
      </c>
      <c r="C34" s="40"/>
      <c r="D34" s="199">
        <v>1887.3095432394355</v>
      </c>
      <c r="E34" s="198">
        <v>1616.6120070465765</v>
      </c>
      <c r="F34" s="198">
        <v>932.52937306255581</v>
      </c>
      <c r="G34" s="198">
        <v>651.36095248803747</v>
      </c>
      <c r="H34" s="198">
        <v>5087.8118758366054</v>
      </c>
      <c r="K34" s="37"/>
      <c r="P34" s="97"/>
      <c r="Q34" s="97"/>
      <c r="U34" s="11"/>
    </row>
    <row r="35" spans="1:23" s="149" customFormat="1" x14ac:dyDescent="0.35">
      <c r="F35" s="79"/>
      <c r="G35" s="79"/>
      <c r="P35" s="97"/>
      <c r="Q35" s="97"/>
      <c r="U35" s="11"/>
    </row>
    <row r="36" spans="1:23" s="149" customFormat="1" x14ac:dyDescent="0.35">
      <c r="B36" s="38" t="s">
        <v>52</v>
      </c>
      <c r="C36" s="38"/>
      <c r="H36" s="200" t="s">
        <v>55</v>
      </c>
      <c r="P36" s="97"/>
      <c r="Q36" s="97"/>
      <c r="U36" s="11"/>
    </row>
    <row r="37" spans="1:23" s="149" customFormat="1" x14ac:dyDescent="0.35">
      <c r="B37" s="200" t="s">
        <v>56</v>
      </c>
      <c r="C37" s="40"/>
      <c r="H37" s="198">
        <f>H32-H26</f>
        <v>160.51484501359482</v>
      </c>
      <c r="P37" s="97"/>
      <c r="Q37" s="97"/>
      <c r="U37" s="11"/>
    </row>
    <row r="38" spans="1:23" s="149" customFormat="1" x14ac:dyDescent="0.35">
      <c r="B38" s="200" t="s">
        <v>57</v>
      </c>
      <c r="C38" s="40"/>
      <c r="H38" s="198">
        <f>H34-H27</f>
        <v>-541.33590527470642</v>
      </c>
      <c r="Q38" s="97"/>
      <c r="U38" s="11"/>
    </row>
    <row r="39" spans="1:23" s="149" customFormat="1" x14ac:dyDescent="0.35">
      <c r="B39" s="200" t="s">
        <v>58</v>
      </c>
      <c r="C39" s="40"/>
      <c r="H39" s="198">
        <f>H33-H28</f>
        <v>789.22362186839473</v>
      </c>
      <c r="P39" s="97"/>
      <c r="Q39" s="97"/>
      <c r="U39" s="11"/>
    </row>
    <row r="40" spans="1:23" s="149" customFormat="1" x14ac:dyDescent="0.35"/>
    <row r="41" spans="1:23" s="149" customFormat="1" ht="21" x14ac:dyDescent="0.5">
      <c r="A41" s="36" t="s">
        <v>438</v>
      </c>
      <c r="B41" s="40"/>
      <c r="C41" s="40"/>
      <c r="K41" s="25"/>
      <c r="P41" s="40"/>
      <c r="T41" s="11"/>
    </row>
    <row r="42" spans="1:23" s="149" customFormat="1" ht="16.5" customHeight="1" x14ac:dyDescent="0.5">
      <c r="A42" s="36"/>
      <c r="B42" s="40"/>
      <c r="C42" s="40"/>
      <c r="K42" s="25"/>
      <c r="P42" s="40"/>
      <c r="T42" s="11"/>
    </row>
    <row r="43" spans="1:23" s="149" customFormat="1" ht="15.5" x14ac:dyDescent="0.35">
      <c r="B43" s="77" t="s">
        <v>28</v>
      </c>
      <c r="C43" s="77"/>
      <c r="E43" s="96"/>
      <c r="F43" s="11"/>
      <c r="K43" s="25"/>
      <c r="P43" s="40"/>
      <c r="T43" s="11"/>
      <c r="V43" s="75"/>
      <c r="W43" s="75"/>
    </row>
    <row r="44" spans="1:23" s="149" customFormat="1" ht="18.5" x14ac:dyDescent="0.45">
      <c r="A44" s="50"/>
      <c r="B44" s="78" t="s">
        <v>30</v>
      </c>
      <c r="C44" s="135"/>
      <c r="K44" s="25"/>
      <c r="P44" s="40"/>
      <c r="T44" s="11"/>
    </row>
    <row r="45" spans="1:23" s="149" customFormat="1" ht="18.5" x14ac:dyDescent="0.45">
      <c r="A45" s="50"/>
      <c r="D45" s="234" t="s">
        <v>388</v>
      </c>
      <c r="E45" s="234"/>
      <c r="F45" s="234"/>
      <c r="G45" s="234"/>
      <c r="K45" s="25"/>
      <c r="P45" s="40"/>
      <c r="T45" s="11"/>
    </row>
    <row r="46" spans="1:23" s="149" customFormat="1" x14ac:dyDescent="0.35">
      <c r="B46" s="38" t="s">
        <v>31</v>
      </c>
      <c r="C46" s="38"/>
      <c r="D46" s="200" t="s">
        <v>386</v>
      </c>
      <c r="E46" s="200" t="s">
        <v>387</v>
      </c>
      <c r="F46" s="200" t="s">
        <v>384</v>
      </c>
      <c r="G46" s="200" t="s">
        <v>385</v>
      </c>
      <c r="H46" s="202" t="s">
        <v>392</v>
      </c>
      <c r="U46" s="11"/>
    </row>
    <row r="47" spans="1:23" s="149" customFormat="1" x14ac:dyDescent="0.35">
      <c r="B47" s="200" t="s">
        <v>38</v>
      </c>
      <c r="C47" s="40"/>
      <c r="D47" s="199">
        <v>2297.0976662592257</v>
      </c>
      <c r="E47" s="198">
        <v>1543.1816028590365</v>
      </c>
      <c r="F47" s="198">
        <v>797.03855879850676</v>
      </c>
      <c r="G47" s="198">
        <v>550.7267530164255</v>
      </c>
      <c r="H47" s="198">
        <v>5188.0445809331941</v>
      </c>
      <c r="K47" s="134"/>
      <c r="U47" s="11"/>
    </row>
    <row r="48" spans="1:23" s="149" customFormat="1" x14ac:dyDescent="0.35">
      <c r="B48" s="200" t="s">
        <v>39</v>
      </c>
      <c r="C48" s="40"/>
      <c r="D48" s="199">
        <v>2546.1053234774868</v>
      </c>
      <c r="E48" s="198">
        <v>1665.8173268012683</v>
      </c>
      <c r="F48" s="198">
        <v>860.37873890889455</v>
      </c>
      <c r="G48" s="198">
        <v>594.49268045192366</v>
      </c>
      <c r="H48" s="198">
        <v>5666.7940696395735</v>
      </c>
      <c r="K48" s="134"/>
      <c r="U48" s="11"/>
    </row>
    <row r="49" spans="1:21" s="149" customFormat="1" x14ac:dyDescent="0.35">
      <c r="B49" s="200" t="s">
        <v>40</v>
      </c>
      <c r="C49" s="40"/>
      <c r="D49" s="199">
        <v>2119.5814625492476</v>
      </c>
      <c r="E49" s="198">
        <v>1419.9320680988258</v>
      </c>
      <c r="F49" s="198">
        <v>733.38135126320014</v>
      </c>
      <c r="G49" s="198">
        <v>506.74177032642888</v>
      </c>
      <c r="H49" s="198">
        <v>4779.6366522377029</v>
      </c>
      <c r="K49" s="134"/>
    </row>
    <row r="50" spans="1:21" s="149" customFormat="1" x14ac:dyDescent="0.35">
      <c r="B50" s="40"/>
      <c r="C50" s="40"/>
      <c r="K50" s="134"/>
    </row>
    <row r="51" spans="1:21" s="149" customFormat="1" ht="18.5" x14ac:dyDescent="0.45">
      <c r="A51" s="50"/>
      <c r="D51" s="234" t="s">
        <v>389</v>
      </c>
      <c r="E51" s="234"/>
      <c r="F51" s="234"/>
      <c r="G51" s="234"/>
      <c r="K51" s="25"/>
      <c r="P51" s="40"/>
      <c r="T51" s="11"/>
    </row>
    <row r="52" spans="1:21" s="149" customFormat="1" x14ac:dyDescent="0.35">
      <c r="B52" s="38" t="s">
        <v>41</v>
      </c>
      <c r="C52" s="38"/>
      <c r="D52" s="200" t="s">
        <v>386</v>
      </c>
      <c r="E52" s="200" t="s">
        <v>387</v>
      </c>
      <c r="F52" s="200" t="s">
        <v>384</v>
      </c>
      <c r="G52" s="200" t="s">
        <v>385</v>
      </c>
      <c r="H52" s="202" t="s">
        <v>400</v>
      </c>
      <c r="K52" s="88"/>
      <c r="S52" s="84"/>
      <c r="T52" s="11"/>
      <c r="U52" s="11"/>
    </row>
    <row r="53" spans="1:21" s="149" customFormat="1" x14ac:dyDescent="0.35">
      <c r="B53" s="200" t="s">
        <v>49</v>
      </c>
      <c r="C53" s="40"/>
      <c r="D53" s="199">
        <v>1895.6398560151033</v>
      </c>
      <c r="E53" s="198">
        <v>1680.7198531581505</v>
      </c>
      <c r="F53" s="198">
        <v>1017.135603236296</v>
      </c>
      <c r="G53" s="198">
        <v>718.2324050372157</v>
      </c>
      <c r="H53" s="198">
        <v>5311.7277174467654</v>
      </c>
      <c r="K53" s="134"/>
      <c r="U53" s="11"/>
    </row>
    <row r="54" spans="1:21" s="149" customFormat="1" x14ac:dyDescent="0.35">
      <c r="B54" s="200" t="s">
        <v>50</v>
      </c>
      <c r="C54" s="40"/>
      <c r="D54" s="199">
        <v>1903.9701687907716</v>
      </c>
      <c r="E54" s="198">
        <v>1802.1222769200319</v>
      </c>
      <c r="F54" s="198">
        <v>1107.202680501128</v>
      </c>
      <c r="G54" s="198">
        <v>783.42831061712002</v>
      </c>
      <c r="H54" s="198">
        <v>5596.723436829051</v>
      </c>
      <c r="K54" s="134"/>
      <c r="P54" s="97"/>
      <c r="Q54" s="97"/>
    </row>
    <row r="55" spans="1:21" s="149" customFormat="1" x14ac:dyDescent="0.35">
      <c r="B55" s="200" t="s">
        <v>51</v>
      </c>
      <c r="C55" s="40"/>
      <c r="D55" s="199">
        <v>1887.3095432394355</v>
      </c>
      <c r="E55" s="198">
        <v>1663.9181099919879</v>
      </c>
      <c r="F55" s="198">
        <v>937.05534231437639</v>
      </c>
      <c r="G55" s="198">
        <v>649.97225327408489</v>
      </c>
      <c r="H55" s="198">
        <v>5138.2552488198853</v>
      </c>
      <c r="K55" s="134"/>
      <c r="P55" s="97"/>
      <c r="Q55" s="97"/>
      <c r="U55" s="11"/>
    </row>
    <row r="56" spans="1:21" s="149" customFormat="1" x14ac:dyDescent="0.35">
      <c r="F56" s="79"/>
      <c r="G56" s="79"/>
      <c r="P56" s="97"/>
      <c r="Q56" s="97"/>
      <c r="U56" s="11"/>
    </row>
    <row r="57" spans="1:21" s="149" customFormat="1" ht="32.25" customHeight="1" x14ac:dyDescent="0.35">
      <c r="B57" s="38" t="s">
        <v>52</v>
      </c>
      <c r="C57" s="38"/>
      <c r="H57" s="202" t="s">
        <v>55</v>
      </c>
      <c r="P57" s="97"/>
      <c r="Q57" s="97"/>
      <c r="U57" s="11"/>
    </row>
    <row r="58" spans="1:21" s="149" customFormat="1" x14ac:dyDescent="0.35">
      <c r="B58" s="200" t="s">
        <v>56</v>
      </c>
      <c r="C58" s="40"/>
      <c r="H58" s="198">
        <f>H53-H47</f>
        <v>123.6831365135713</v>
      </c>
      <c r="P58" s="97"/>
      <c r="Q58" s="97"/>
      <c r="U58" s="11"/>
    </row>
    <row r="59" spans="1:21" s="149" customFormat="1" x14ac:dyDescent="0.35">
      <c r="B59" s="200" t="s">
        <v>57</v>
      </c>
      <c r="C59" s="40"/>
      <c r="H59" s="198">
        <f>H55-H48</f>
        <v>-528.53882081968823</v>
      </c>
      <c r="Q59" s="97"/>
      <c r="U59" s="11"/>
    </row>
    <row r="60" spans="1:21" s="149" customFormat="1" x14ac:dyDescent="0.35">
      <c r="B60" s="200" t="s">
        <v>58</v>
      </c>
      <c r="C60" s="40"/>
      <c r="H60" s="198">
        <f>H54-H49</f>
        <v>817.08678459134808</v>
      </c>
      <c r="P60" s="97"/>
      <c r="Q60" s="97"/>
      <c r="U60" s="11"/>
    </row>
    <row r="61" spans="1:21" s="149" customFormat="1" x14ac:dyDescent="0.35"/>
  </sheetData>
  <mergeCells count="6">
    <mergeCell ref="D24:G24"/>
    <mergeCell ref="D30:G30"/>
    <mergeCell ref="D45:G45"/>
    <mergeCell ref="D51:G51"/>
    <mergeCell ref="D3:G3"/>
    <mergeCell ref="D9:G9"/>
  </mergeCells>
  <dataValidations count="1">
    <dataValidation type="list" allowBlank="1" showInputMessage="1" showErrorMessage="1" sqref="B30:C30 B24 C23:C24 B51:C51 B45 C44:C45 B9:C9 B3:C3" xr:uid="{8D73514C-C63D-4080-9770-9F1ED2B4428A}">
      <formula1>$D$117:$E$117</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E1B1D1-FE38-438E-B9BE-7C14EEDE1879}">
  <sheetPr codeName="Sheet3">
    <tabColor rgb="FFFF8A00"/>
  </sheetPr>
  <dimension ref="A1"/>
  <sheetViews>
    <sheetView workbookViewId="0">
      <selection activeCell="K27" sqref="K27"/>
    </sheetView>
  </sheetViews>
  <sheetFormatPr defaultRowHeight="14.5" x14ac:dyDescent="0.35"/>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458D76-C3F4-4FAE-A05F-E2122828D428}">
  <sheetPr codeName="Sheet4"/>
  <dimension ref="A1:W169"/>
  <sheetViews>
    <sheetView topLeftCell="A4" zoomScaleNormal="100" workbookViewId="0">
      <selection activeCell="P18" sqref="P18"/>
    </sheetView>
  </sheetViews>
  <sheetFormatPr defaultRowHeight="14.5" x14ac:dyDescent="0.35"/>
  <cols>
    <col min="1" max="1" width="23.54296875" customWidth="1"/>
    <col min="2" max="2" width="32.1796875" bestFit="1" customWidth="1"/>
    <col min="3" max="3" width="27.1796875" style="95" customWidth="1"/>
    <col min="4" max="4" width="16.1796875" bestFit="1" customWidth="1"/>
    <col min="5" max="5" width="17" bestFit="1" customWidth="1"/>
    <col min="6" max="7" width="15.81640625" bestFit="1" customWidth="1"/>
    <col min="8" max="8" width="16.453125" bestFit="1" customWidth="1"/>
    <col min="9" max="23" width="15.81640625" bestFit="1" customWidth="1"/>
  </cols>
  <sheetData>
    <row r="1" spans="1:23" s="95" customFormat="1" ht="31" x14ac:dyDescent="0.7">
      <c r="A1" s="204" t="s">
        <v>22</v>
      </c>
    </row>
    <row r="2" spans="1:23" s="95" customFormat="1" x14ac:dyDescent="0.35">
      <c r="A2" s="39" t="s">
        <v>23</v>
      </c>
    </row>
    <row r="3" spans="1:23" s="95" customFormat="1" x14ac:dyDescent="0.35">
      <c r="A3" s="39" t="s">
        <v>24</v>
      </c>
      <c r="L3" s="48"/>
      <c r="P3" s="40"/>
      <c r="T3" s="11"/>
    </row>
    <row r="4" spans="1:23" s="95" customFormat="1" x14ac:dyDescent="0.35">
      <c r="P4" s="40"/>
      <c r="T4" s="11"/>
    </row>
    <row r="5" spans="1:23" s="95" customFormat="1" ht="21" x14ac:dyDescent="0.5">
      <c r="A5" s="203" t="s">
        <v>25</v>
      </c>
      <c r="B5" s="40"/>
      <c r="C5" s="40"/>
      <c r="K5" s="25"/>
      <c r="P5" s="40"/>
      <c r="T5" s="11"/>
    </row>
    <row r="6" spans="1:23" s="95" customFormat="1" ht="16.5" customHeight="1" x14ac:dyDescent="0.5">
      <c r="A6" s="36"/>
      <c r="B6" s="40"/>
      <c r="C6" s="40"/>
      <c r="K6" s="25"/>
      <c r="P6" s="40"/>
      <c r="T6" s="11"/>
    </row>
    <row r="7" spans="1:23" s="95" customFormat="1" ht="15.5" x14ac:dyDescent="0.35">
      <c r="B7" s="77" t="s">
        <v>28</v>
      </c>
      <c r="C7" s="77"/>
      <c r="E7" s="96"/>
      <c r="F7" s="11"/>
      <c r="K7" s="25"/>
      <c r="P7" s="40"/>
      <c r="T7" s="11"/>
      <c r="V7" s="75"/>
      <c r="W7" s="75"/>
    </row>
    <row r="8" spans="1:23" s="95" customFormat="1" ht="18.5" x14ac:dyDescent="0.45">
      <c r="A8" s="50"/>
      <c r="B8" s="78" t="s">
        <v>30</v>
      </c>
      <c r="C8" s="135"/>
      <c r="K8" s="25"/>
      <c r="P8" s="40"/>
      <c r="T8" s="11"/>
    </row>
    <row r="9" spans="1:23" s="95" customFormat="1" ht="18.5" x14ac:dyDescent="0.45">
      <c r="A9" s="50"/>
      <c r="D9" s="234" t="s">
        <v>388</v>
      </c>
      <c r="E9" s="234"/>
      <c r="F9" s="234"/>
      <c r="G9" s="234"/>
      <c r="K9" s="25"/>
      <c r="P9" s="40"/>
      <c r="T9" s="11"/>
    </row>
    <row r="10" spans="1:23" s="95" customFormat="1" x14ac:dyDescent="0.35">
      <c r="B10" s="38" t="s">
        <v>31</v>
      </c>
      <c r="C10" s="38"/>
      <c r="D10" s="200" t="s">
        <v>386</v>
      </c>
      <c r="E10" s="200" t="s">
        <v>387</v>
      </c>
      <c r="F10" s="200" t="s">
        <v>384</v>
      </c>
      <c r="G10" s="200" t="s">
        <v>385</v>
      </c>
      <c r="H10" s="202" t="s">
        <v>392</v>
      </c>
      <c r="U10" s="11"/>
    </row>
    <row r="11" spans="1:23" s="95" customFormat="1" x14ac:dyDescent="0.35">
      <c r="B11" s="200" t="s">
        <v>38</v>
      </c>
      <c r="C11" s="40"/>
      <c r="D11" s="198">
        <f>SUM(D62:H62)/million</f>
        <v>2309.2361569837685</v>
      </c>
      <c r="E11" s="198">
        <f>SUM(I123:M123)/million</f>
        <v>1537.0905860064399</v>
      </c>
      <c r="F11" s="198">
        <f>SUM(N123:R123)/million</f>
        <v>764.72367614769985</v>
      </c>
      <c r="G11" s="198">
        <f>SUM(S123:W123)/million</f>
        <v>521.33179611718731</v>
      </c>
      <c r="H11" s="198">
        <f>SUM(D11:G11)</f>
        <v>5132.3822152550956</v>
      </c>
      <c r="K11" s="134"/>
      <c r="U11" s="11"/>
    </row>
    <row r="12" spans="1:23" s="95" customFormat="1" x14ac:dyDescent="0.35">
      <c r="B12" s="200" t="s">
        <v>39</v>
      </c>
      <c r="C12" s="40"/>
      <c r="D12" s="198">
        <f>SUM(D63:H63)/million</f>
        <v>2559.649336691863</v>
      </c>
      <c r="E12" s="198">
        <f t="shared" ref="E12:E13" si="0">SUM(I124:M124)/million</f>
        <v>1672.1148285042125</v>
      </c>
      <c r="F12" s="198">
        <f t="shared" ref="F12:F13" si="1">SUM(N124:R124)/million</f>
        <v>831.90009114366171</v>
      </c>
      <c r="G12" s="198">
        <f t="shared" ref="G12:G13" si="2">SUM(S124:W124)/million</f>
        <v>567.12768576843735</v>
      </c>
      <c r="H12" s="198">
        <f>SUM(D12:G12)</f>
        <v>5630.7919421081742</v>
      </c>
      <c r="K12" s="134"/>
      <c r="U12" s="11"/>
    </row>
    <row r="13" spans="1:23" s="95" customFormat="1" x14ac:dyDescent="0.35">
      <c r="B13" s="200" t="s">
        <v>40</v>
      </c>
      <c r="C13" s="40"/>
      <c r="D13" s="198">
        <f>SUM(D64:H64)/million</f>
        <v>2130.6506792931909</v>
      </c>
      <c r="E13" s="198">
        <f t="shared" si="0"/>
        <v>1462.7337774553946</v>
      </c>
      <c r="F13" s="198">
        <f t="shared" si="1"/>
        <v>727.7301427154888</v>
      </c>
      <c r="G13" s="198">
        <f t="shared" si="2"/>
        <v>496.11235302881767</v>
      </c>
      <c r="H13" s="198">
        <f>SUM(D13:G13)</f>
        <v>4817.2269524928925</v>
      </c>
      <c r="K13" s="134"/>
    </row>
    <row r="14" spans="1:23" s="95" customFormat="1" x14ac:dyDescent="0.35">
      <c r="B14" s="40"/>
      <c r="C14" s="40"/>
      <c r="K14" s="134"/>
    </row>
    <row r="15" spans="1:23" s="95" customFormat="1" ht="18.5" x14ac:dyDescent="0.45">
      <c r="A15" s="50"/>
      <c r="D15" s="234" t="s">
        <v>389</v>
      </c>
      <c r="E15" s="234"/>
      <c r="F15" s="234"/>
      <c r="G15" s="234"/>
      <c r="K15" s="25"/>
      <c r="P15" s="40"/>
      <c r="T15" s="11"/>
    </row>
    <row r="16" spans="1:23" s="95" customFormat="1" x14ac:dyDescent="0.35">
      <c r="B16" s="38" t="s">
        <v>41</v>
      </c>
      <c r="C16" s="38"/>
      <c r="D16" s="200" t="s">
        <v>386</v>
      </c>
      <c r="E16" s="200" t="s">
        <v>387</v>
      </c>
      <c r="F16" s="200" t="s">
        <v>384</v>
      </c>
      <c r="G16" s="200" t="s">
        <v>385</v>
      </c>
      <c r="H16" s="202" t="s">
        <v>400</v>
      </c>
      <c r="K16" s="88"/>
      <c r="S16" s="84"/>
      <c r="T16" s="11"/>
      <c r="U16" s="11"/>
    </row>
    <row r="17" spans="1:21" s="95" customFormat="1" x14ac:dyDescent="0.35">
      <c r="B17" s="200" t="s">
        <v>49</v>
      </c>
      <c r="C17" s="40"/>
      <c r="D17" s="198">
        <f>SUM(D80:H80)/million</f>
        <v>1897.4992621376996</v>
      </c>
      <c r="E17" s="198">
        <f>SUM(I141:M141)/million</f>
        <v>1670.3523214971256</v>
      </c>
      <c r="F17" s="198">
        <f>SUM(N141:R141)/million</f>
        <v>982.1465840018418</v>
      </c>
      <c r="G17" s="198">
        <f>SUM(S141:W141)/million</f>
        <v>680.13579378450993</v>
      </c>
      <c r="H17" s="198">
        <f>SUM(D17:G17)</f>
        <v>5230.1339614211765</v>
      </c>
      <c r="K17" s="134"/>
      <c r="U17" s="11"/>
    </row>
    <row r="18" spans="1:21" s="95" customFormat="1" x14ac:dyDescent="0.35">
      <c r="B18" s="200" t="s">
        <v>50</v>
      </c>
      <c r="C18" s="40"/>
      <c r="D18" s="198">
        <f>SUM(D81:H81)/million</f>
        <v>1905.8295749133677</v>
      </c>
      <c r="E18" s="198">
        <f>SUM(I142:M142)/million</f>
        <v>1751.7022102884373</v>
      </c>
      <c r="F18" s="198">
        <f>SUM(N142:R142)/million</f>
        <v>1092.7080053251084</v>
      </c>
      <c r="G18" s="198">
        <f>SUM(S142:W142)/million</f>
        <v>766.37095866004938</v>
      </c>
      <c r="H18" s="198">
        <f>SUM(D18:G18)</f>
        <v>5516.6107491869625</v>
      </c>
      <c r="K18" s="134"/>
      <c r="P18" s="97"/>
      <c r="Q18" s="97"/>
    </row>
    <row r="19" spans="1:21" s="95" customFormat="1" x14ac:dyDescent="0.35">
      <c r="B19" s="200" t="s">
        <v>51</v>
      </c>
      <c r="C19" s="40"/>
      <c r="D19" s="198">
        <f>SUM(D82:H82)/million</f>
        <v>1889.1689493620318</v>
      </c>
      <c r="E19" s="198">
        <f>SUM(I143:M143)/million</f>
        <v>1589.0024327058138</v>
      </c>
      <c r="F19" s="198">
        <f>SUM(N143:R143)/million</f>
        <v>871.5851626785751</v>
      </c>
      <c r="G19" s="198">
        <f>SUM(S143:W143)/million</f>
        <v>593.90062890897036</v>
      </c>
      <c r="H19" s="198">
        <f>SUM(D19:G19)</f>
        <v>4943.6571736553906</v>
      </c>
      <c r="K19" s="134"/>
      <c r="P19" s="97"/>
      <c r="Q19" s="97"/>
      <c r="U19" s="11"/>
    </row>
    <row r="20" spans="1:21" s="95" customFormat="1" x14ac:dyDescent="0.35">
      <c r="F20" s="79"/>
      <c r="G20" s="79"/>
      <c r="P20" s="97"/>
      <c r="Q20" s="97"/>
      <c r="U20" s="11"/>
    </row>
    <row r="21" spans="1:21" s="95" customFormat="1" ht="32.25" customHeight="1" x14ac:dyDescent="0.35">
      <c r="B21" s="38" t="s">
        <v>52</v>
      </c>
      <c r="C21" s="38"/>
      <c r="H21" s="202" t="s">
        <v>55</v>
      </c>
      <c r="P21" s="97"/>
      <c r="Q21" s="97"/>
      <c r="U21" s="11"/>
    </row>
    <row r="22" spans="1:21" s="95" customFormat="1" x14ac:dyDescent="0.35">
      <c r="B22" s="200" t="s">
        <v>56</v>
      </c>
      <c r="C22" s="40"/>
      <c r="F22" s="215"/>
      <c r="H22" s="198">
        <f>H17-H11</f>
        <v>97.75174616608092</v>
      </c>
      <c r="P22" s="97"/>
      <c r="Q22" s="97"/>
      <c r="U22" s="11"/>
    </row>
    <row r="23" spans="1:21" s="95" customFormat="1" x14ac:dyDescent="0.35">
      <c r="B23" s="200" t="s">
        <v>57</v>
      </c>
      <c r="C23" s="40"/>
      <c r="F23" s="215"/>
      <c r="H23" s="198">
        <f>H19-H12</f>
        <v>-687.13476845278365</v>
      </c>
      <c r="Q23" s="97"/>
      <c r="U23" s="11"/>
    </row>
    <row r="24" spans="1:21" s="95" customFormat="1" x14ac:dyDescent="0.35">
      <c r="B24" s="200" t="s">
        <v>58</v>
      </c>
      <c r="C24" s="40"/>
      <c r="F24" s="215"/>
      <c r="H24" s="198">
        <f>H18-H13</f>
        <v>699.38379669407004</v>
      </c>
      <c r="I24" s="158"/>
      <c r="P24" s="97"/>
      <c r="Q24" s="97"/>
      <c r="U24" s="11"/>
    </row>
    <row r="26" spans="1:21" x14ac:dyDescent="0.35">
      <c r="P26" s="97"/>
    </row>
    <row r="27" spans="1:21" ht="21" x14ac:dyDescent="0.5">
      <c r="A27" s="203" t="s">
        <v>390</v>
      </c>
    </row>
    <row r="28" spans="1:21" s="95" customFormat="1" ht="18.5" x14ac:dyDescent="0.45">
      <c r="A28" s="128"/>
    </row>
    <row r="29" spans="1:21" ht="15.5" x14ac:dyDescent="0.35">
      <c r="A29" s="51" t="s">
        <v>375</v>
      </c>
    </row>
    <row r="30" spans="1:21" x14ac:dyDescent="0.35">
      <c r="B30" s="40" t="s">
        <v>131</v>
      </c>
      <c r="C30" s="40"/>
      <c r="D30" s="208">
        <f>'Total costs and revenues 2021'!C219</f>
        <v>5155860759.8371983</v>
      </c>
      <c r="E30" s="37" t="b">
        <f>ROUND(D30,0) = ROUND(C62,0)</f>
        <v>1</v>
      </c>
    </row>
    <row r="31" spans="1:21" x14ac:dyDescent="0.35">
      <c r="B31" s="40" t="s">
        <v>132</v>
      </c>
      <c r="C31" s="40"/>
      <c r="D31" s="208">
        <f>'Total costs and revenues 2021'!C220</f>
        <v>5714961431.7621517</v>
      </c>
      <c r="E31" s="37" t="b">
        <f t="shared" ref="E31:E32" si="3">ROUND(D31,0) = ROUND(C63,0)</f>
        <v>1</v>
      </c>
    </row>
    <row r="32" spans="1:21" x14ac:dyDescent="0.35">
      <c r="B32" s="40" t="s">
        <v>133</v>
      </c>
      <c r="C32" s="40"/>
      <c r="D32" s="208">
        <f>'Total costs and revenues 2021'!C221</f>
        <v>4757130706.2144909</v>
      </c>
      <c r="E32" s="37" t="b">
        <f t="shared" si="3"/>
        <v>1</v>
      </c>
    </row>
    <row r="34" spans="2:23" x14ac:dyDescent="0.35">
      <c r="D34" s="43">
        <v>1</v>
      </c>
      <c r="E34" s="43">
        <v>2</v>
      </c>
      <c r="F34" s="43">
        <v>3</v>
      </c>
      <c r="G34" s="43">
        <v>4</v>
      </c>
      <c r="H34" s="43">
        <v>5</v>
      </c>
      <c r="I34" s="43">
        <v>6</v>
      </c>
      <c r="J34" s="43">
        <v>7</v>
      </c>
      <c r="K34" s="43">
        <v>8</v>
      </c>
      <c r="L34" s="43">
        <v>9</v>
      </c>
      <c r="M34" s="43">
        <v>10</v>
      </c>
      <c r="N34" s="43">
        <v>11</v>
      </c>
      <c r="O34" s="43">
        <v>12</v>
      </c>
      <c r="P34" s="43">
        <v>13</v>
      </c>
      <c r="Q34" s="43">
        <v>14</v>
      </c>
      <c r="R34" s="43">
        <v>15</v>
      </c>
      <c r="S34" s="43">
        <v>16</v>
      </c>
      <c r="T34" s="43">
        <v>17</v>
      </c>
      <c r="U34" s="43">
        <v>18</v>
      </c>
      <c r="V34" s="43">
        <v>19</v>
      </c>
      <c r="W34" s="43">
        <v>20</v>
      </c>
    </row>
    <row r="35" spans="2:23" x14ac:dyDescent="0.35">
      <c r="C35" s="95" t="s">
        <v>21</v>
      </c>
      <c r="D35" s="15" t="s">
        <v>0</v>
      </c>
      <c r="E35" s="15" t="s">
        <v>1</v>
      </c>
      <c r="F35" s="52" t="s">
        <v>2</v>
      </c>
      <c r="G35" s="52" t="s">
        <v>3</v>
      </c>
      <c r="H35" s="15" t="s">
        <v>4</v>
      </c>
      <c r="I35" s="15" t="s">
        <v>5</v>
      </c>
      <c r="J35" s="15" t="s">
        <v>6</v>
      </c>
      <c r="K35" s="15" t="s">
        <v>7</v>
      </c>
      <c r="L35" s="15" t="s">
        <v>8</v>
      </c>
      <c r="M35" s="148" t="s">
        <v>9</v>
      </c>
      <c r="N35" s="15" t="s">
        <v>63</v>
      </c>
      <c r="O35" s="15" t="s">
        <v>64</v>
      </c>
      <c r="P35" s="15" t="s">
        <v>65</v>
      </c>
      <c r="Q35" s="15" t="s">
        <v>66</v>
      </c>
      <c r="R35" s="15" t="s">
        <v>67</v>
      </c>
      <c r="S35" s="15" t="s">
        <v>68</v>
      </c>
      <c r="T35" s="15" t="s">
        <v>69</v>
      </c>
      <c r="U35" s="15" t="s">
        <v>70</v>
      </c>
      <c r="V35" s="15" t="s">
        <v>71</v>
      </c>
      <c r="W35" s="15" t="s">
        <v>72</v>
      </c>
    </row>
    <row r="37" spans="2:23" x14ac:dyDescent="0.35">
      <c r="B37" s="40" t="s">
        <v>105</v>
      </c>
      <c r="C37" s="40"/>
      <c r="D37" s="209">
        <f>'Total costs and revenues 2021'!C127</f>
        <v>1</v>
      </c>
      <c r="E37" s="209">
        <f>'Total costs and revenues 2021'!D127</f>
        <v>0.92764378478664189</v>
      </c>
      <c r="F37" s="209">
        <f>'Total costs and revenues 2021'!E127</f>
        <v>0.86052299145328559</v>
      </c>
      <c r="G37" s="209">
        <f>'Total costs and revenues 2021'!F127</f>
        <v>0.79825880468764887</v>
      </c>
      <c r="H37" s="209">
        <f>'Total costs and revenues 2021'!G127</f>
        <v>0.74049981881971139</v>
      </c>
      <c r="I37" s="209">
        <f>'Total costs and revenues 2021'!H127</f>
        <v>0.68692005456373961</v>
      </c>
      <c r="J37" s="209">
        <f>'Total costs and revenues 2021'!I127</f>
        <v>0.63721711926135394</v>
      </c>
      <c r="K37" s="209">
        <f>'Total costs and revenues 2021'!J127</f>
        <v>0.59111050024244338</v>
      </c>
      <c r="L37" s="209">
        <f>'Total costs and revenues 2021'!K127</f>
        <v>0.54833998167202536</v>
      </c>
      <c r="M37" s="209">
        <f>'Total costs and revenues 2021'!L127</f>
        <v>0.50866417594807545</v>
      </c>
      <c r="N37" s="209">
        <f>'Total costs and revenues 2021'!M127</f>
        <v>0.47185916136185102</v>
      </c>
      <c r="O37" s="209">
        <f>'Total costs and revenues 2021'!N127</f>
        <v>0.43771721833195826</v>
      </c>
      <c r="P37" s="209">
        <f>'Total costs and revenues 2021'!O127</f>
        <v>0.40604565707973861</v>
      </c>
      <c r="Q37" s="209">
        <f>'Total costs and revenues 2021'!P127</f>
        <v>0.37666573012962762</v>
      </c>
      <c r="R37" s="209">
        <f>'Total costs and revenues 2021'!Q127</f>
        <v>0.3494116234968716</v>
      </c>
      <c r="S37" s="209">
        <f>'Total costs and revenues 2021'!R127</f>
        <v>0.32412952086908314</v>
      </c>
      <c r="T37" s="209">
        <f>'Total costs and revenues 2021'!S127</f>
        <v>0.30067673550007712</v>
      </c>
      <c r="U37" s="209">
        <f>'Total costs and revenues 2021'!T127</f>
        <v>0.27892090491658356</v>
      </c>
      <c r="V37" s="209">
        <f>'Total costs and revenues 2021'!U127</f>
        <v>0.25873924389293468</v>
      </c>
      <c r="W37" s="209">
        <f>'Total costs and revenues 2021'!V127</f>
        <v>0.2400178514776759</v>
      </c>
    </row>
    <row r="38" spans="2:23" x14ac:dyDescent="0.35">
      <c r="B38" s="40" t="s">
        <v>106</v>
      </c>
      <c r="C38" s="40"/>
      <c r="D38" s="209">
        <f>'Total costs and revenues 2021'!C128</f>
        <v>1</v>
      </c>
      <c r="E38" s="209">
        <f>'Total costs and revenues 2021'!D128</f>
        <v>0.93457943925233644</v>
      </c>
      <c r="F38" s="209">
        <f>'Total costs and revenues 2021'!E128</f>
        <v>0.87343872827321156</v>
      </c>
      <c r="G38" s="209">
        <f>'Total costs and revenues 2021'!F128</f>
        <v>0.81629787689085187</v>
      </c>
      <c r="H38" s="209">
        <f>'Total costs and revenues 2021'!G128</f>
        <v>0.7628952120475252</v>
      </c>
      <c r="I38" s="209">
        <f>'Total costs and revenues 2021'!H128</f>
        <v>0.71298617948366838</v>
      </c>
      <c r="J38" s="209">
        <f>'Total costs and revenues 2021'!I128</f>
        <v>0.66634222381651254</v>
      </c>
      <c r="K38" s="209">
        <f>'Total costs and revenues 2021'!J128</f>
        <v>0.62274974188459109</v>
      </c>
      <c r="L38" s="209">
        <f>'Total costs and revenues 2021'!K128</f>
        <v>0.5820091045650384</v>
      </c>
      <c r="M38" s="209">
        <f>'Total costs and revenues 2021'!L128</f>
        <v>0.54393374258414806</v>
      </c>
      <c r="N38" s="209">
        <f>'Total costs and revenues 2021'!M128</f>
        <v>0.5083492921347178</v>
      </c>
      <c r="O38" s="209">
        <f>'Total costs and revenues 2021'!N128</f>
        <v>0.47509279638758667</v>
      </c>
      <c r="P38" s="209">
        <f>'Total costs and revenues 2021'!O128</f>
        <v>0.44401195924073528</v>
      </c>
      <c r="Q38" s="209">
        <f>'Total costs and revenues 2021'!P128</f>
        <v>0.41496444788853759</v>
      </c>
      <c r="R38" s="209">
        <f>'Total costs and revenues 2021'!Q128</f>
        <v>0.3878172410173249</v>
      </c>
      <c r="S38" s="209">
        <f>'Total costs and revenues 2021'!R128</f>
        <v>0.36244601964235967</v>
      </c>
      <c r="T38" s="209">
        <f>'Total costs and revenues 2021'!S128</f>
        <v>0.33873459779659787</v>
      </c>
      <c r="U38" s="209">
        <f>'Total costs and revenues 2021'!T128</f>
        <v>0.31657439046411018</v>
      </c>
      <c r="V38" s="209">
        <f>'Total costs and revenues 2021'!U128</f>
        <v>0.29586391632159825</v>
      </c>
      <c r="W38" s="209">
        <f>'Total costs and revenues 2021'!V128</f>
        <v>0.27650833301083949</v>
      </c>
    </row>
    <row r="39" spans="2:23" s="95" customFormat="1" x14ac:dyDescent="0.35">
      <c r="B39" s="40"/>
      <c r="C39" s="40"/>
      <c r="D39" s="68"/>
      <c r="E39" s="68"/>
      <c r="F39" s="68"/>
      <c r="G39" s="68"/>
      <c r="H39" s="68"/>
      <c r="I39" s="68"/>
      <c r="J39" s="68"/>
      <c r="K39" s="68"/>
      <c r="L39" s="68"/>
      <c r="M39" s="68"/>
      <c r="N39" s="68"/>
      <c r="O39" s="68"/>
      <c r="P39" s="68"/>
      <c r="Q39" s="68"/>
      <c r="R39" s="68"/>
      <c r="S39" s="68"/>
      <c r="T39" s="68"/>
      <c r="U39" s="68"/>
      <c r="V39" s="68"/>
      <c r="W39" s="68"/>
    </row>
    <row r="40" spans="2:23" s="95" customFormat="1" x14ac:dyDescent="0.35">
      <c r="B40" s="40" t="s">
        <v>355</v>
      </c>
      <c r="C40" s="40"/>
      <c r="D40" s="68">
        <f>D37*(1-D46)+D38*D46</f>
        <v>1</v>
      </c>
      <c r="E40" s="68">
        <f t="shared" ref="E40:W40" si="4">E37*(1-E46)+E38*E46</f>
        <v>0.93437470401576284</v>
      </c>
      <c r="F40" s="68">
        <f t="shared" si="4"/>
        <v>0.87276751617300163</v>
      </c>
      <c r="G40" s="68">
        <f t="shared" si="4"/>
        <v>0.81489238752295168</v>
      </c>
      <c r="H40" s="68">
        <f t="shared" si="4"/>
        <v>0.76018203227424419</v>
      </c>
      <c r="I40" s="68">
        <f t="shared" si="4"/>
        <v>0.70813039687726054</v>
      </c>
      <c r="J40" s="68">
        <f t="shared" si="4"/>
        <v>0.65863970266453364</v>
      </c>
      <c r="K40" s="68">
        <f t="shared" si="4"/>
        <v>0.61193634853051304</v>
      </c>
      <c r="L40" s="68">
        <f t="shared" si="4"/>
        <v>0.56768189578603223</v>
      </c>
      <c r="M40" s="68">
        <f t="shared" si="4"/>
        <v>0.52569738034052338</v>
      </c>
      <c r="N40" s="68">
        <f t="shared" si="4"/>
        <v>0.48579204794102449</v>
      </c>
      <c r="O40" s="68">
        <f t="shared" si="4"/>
        <v>0.44833241010128411</v>
      </c>
      <c r="P40" s="68">
        <f t="shared" si="4"/>
        <v>0.41280419390901241</v>
      </c>
      <c r="Q40" s="68">
        <f t="shared" si="4"/>
        <v>0.3793675385741746</v>
      </c>
      <c r="R40" s="68">
        <f t="shared" si="4"/>
        <v>0.35139272169796776</v>
      </c>
      <c r="S40" s="68">
        <f t="shared" si="4"/>
        <v>0.32412952086908314</v>
      </c>
      <c r="T40" s="68">
        <f t="shared" si="4"/>
        <v>0.30067673550007712</v>
      </c>
      <c r="U40" s="68">
        <f t="shared" si="4"/>
        <v>0.27892090491658356</v>
      </c>
      <c r="V40" s="68">
        <f t="shared" si="4"/>
        <v>0.25873924389293468</v>
      </c>
      <c r="W40" s="68">
        <f t="shared" si="4"/>
        <v>0.2400178514776759</v>
      </c>
    </row>
    <row r="41" spans="2:23" s="95" customFormat="1" x14ac:dyDescent="0.35">
      <c r="B41" s="40"/>
      <c r="C41" s="40"/>
      <c r="D41" s="68"/>
      <c r="E41" s="68"/>
      <c r="F41" s="68"/>
      <c r="G41" s="68"/>
      <c r="H41" s="68"/>
      <c r="I41" s="68"/>
      <c r="J41" s="68"/>
      <c r="K41" s="68"/>
      <c r="L41" s="68"/>
      <c r="M41" s="68"/>
      <c r="N41" s="68"/>
      <c r="O41" s="68"/>
      <c r="P41" s="68"/>
      <c r="Q41" s="68"/>
      <c r="R41" s="68"/>
      <c r="S41" s="68"/>
      <c r="T41" s="68"/>
      <c r="U41" s="68"/>
      <c r="V41" s="68"/>
      <c r="W41" s="68"/>
    </row>
    <row r="42" spans="2:23" x14ac:dyDescent="0.35">
      <c r="B42" s="40"/>
      <c r="C42" s="40"/>
    </row>
    <row r="43" spans="2:23" x14ac:dyDescent="0.35">
      <c r="B43" s="40" t="s">
        <v>97</v>
      </c>
      <c r="C43" s="40"/>
      <c r="D43" s="208">
        <f>'Total costs and revenues 2021'!C111</f>
        <v>30235</v>
      </c>
      <c r="E43" s="208">
        <f>'Total costs and revenues 2021'!D111</f>
        <v>83593</v>
      </c>
      <c r="F43" s="208">
        <f>'Total costs and revenues 2021'!E111</f>
        <v>143230</v>
      </c>
      <c r="G43" s="208">
        <f>'Total costs and revenues 2021'!F111</f>
        <v>207076</v>
      </c>
      <c r="H43" s="208">
        <f>'Total costs and revenues 2021'!G111</f>
        <v>311614</v>
      </c>
      <c r="I43" s="208">
        <f>'Total costs and revenues 2021'!H111</f>
        <v>472872</v>
      </c>
      <c r="J43" s="208">
        <f>'Total costs and revenues 2021'!I111</f>
        <v>670217</v>
      </c>
      <c r="K43" s="208">
        <f>'Total costs and revenues 2021'!J111</f>
        <v>855646</v>
      </c>
      <c r="L43" s="208">
        <f>'Total costs and revenues 2021'!K111</f>
        <v>1051521</v>
      </c>
      <c r="M43" s="208">
        <f>'Total costs and revenues 2021'!L111</f>
        <v>1263773</v>
      </c>
      <c r="N43" s="208">
        <f>'Total costs and revenues 2021'!M111</f>
        <v>1435880</v>
      </c>
      <c r="O43" s="208">
        <f>'Total costs and revenues 2021'!N111</f>
        <v>1599533</v>
      </c>
      <c r="P43" s="208">
        <f>'Total costs and revenues 2021'!O111</f>
        <v>1738612</v>
      </c>
      <c r="Q43" s="208">
        <f>'Total costs and revenues 2021'!P111</f>
        <v>1837045</v>
      </c>
      <c r="R43" s="208">
        <f>'Total costs and revenues 2021'!Q111</f>
        <v>1897110</v>
      </c>
      <c r="S43" s="208">
        <f>'Total costs and revenues 2021'!R111</f>
        <v>1943951</v>
      </c>
      <c r="T43" s="208">
        <f>'Total costs and revenues 2021'!S111</f>
        <v>1971397</v>
      </c>
      <c r="U43" s="208">
        <f>'Total costs and revenues 2021'!T111</f>
        <v>1971397</v>
      </c>
      <c r="V43" s="208">
        <f>'Total costs and revenues 2021'!U111</f>
        <v>1971397</v>
      </c>
      <c r="W43" s="208">
        <f>'Total costs and revenues 2021'!V111</f>
        <v>1971397</v>
      </c>
    </row>
    <row r="44" spans="2:23" x14ac:dyDescent="0.35">
      <c r="B44" s="40" t="s">
        <v>98</v>
      </c>
      <c r="C44" s="40"/>
      <c r="D44" s="11">
        <f>'Total costs and revenues 2021'!C112*'Total costs and revenues 2021'!$H$8</f>
        <v>2882932.1000255859</v>
      </c>
      <c r="E44" s="11">
        <f>'Total costs and revenues 2021'!D112*'Total costs and revenues 2021'!$H$8</f>
        <v>2748221.266336658</v>
      </c>
      <c r="F44" s="11">
        <f>'Total costs and revenues 2021'!E112*'Total costs and revenues 2021'!$H$8</f>
        <v>2612860.0408968548</v>
      </c>
      <c r="G44" s="11">
        <f>'Total costs and revenues 2021'!F112*'Total costs and revenues 2021'!$H$8</f>
        <v>2450687.908332692</v>
      </c>
      <c r="H44" s="11">
        <f>'Total costs and revenues 2021'!G112*'Total costs and revenues 2021'!$H$8</f>
        <v>2260540.6850736747</v>
      </c>
      <c r="I44" s="11">
        <f>'Total costs and revenues 2021'!H112*'Total costs and revenues 2021'!$H$8</f>
        <v>2065532.5420136922</v>
      </c>
      <c r="J44" s="11">
        <f>'Total costs and revenues 2021'!I112*'Total costs and revenues 2021'!$H$8</f>
        <v>1864036.3716547568</v>
      </c>
      <c r="K44" s="11">
        <f>'Total costs and revenues 2021'!J112*'Total costs and revenues 2021'!$H$8</f>
        <v>1647915.0624418356</v>
      </c>
      <c r="L44" s="11">
        <f>'Total costs and revenues 2021'!K112*'Total costs and revenues 2021'!$H$8</f>
        <v>1419566.7268335451</v>
      </c>
      <c r="M44" s="11">
        <f>'Total costs and revenues 2021'!L112*'Total costs and revenues 2021'!$H$8</f>
        <v>1180394.6163759946</v>
      </c>
      <c r="N44" s="11">
        <f>'Total costs and revenues 2021'!M112*'Total costs and revenues 2021'!$H$8</f>
        <v>886897.0433408228</v>
      </c>
      <c r="O44" s="11">
        <f>'Total costs and revenues 2021'!N112*'Total costs and revenues 2021'!$H$8</f>
        <v>634495.68159096898</v>
      </c>
      <c r="P44" s="11">
        <f>'Total costs and revenues 2021'!O112*'Total costs and revenues 2021'!$H$8</f>
        <v>376524.01922776835</v>
      </c>
      <c r="Q44" s="11">
        <f>'Total costs and revenues 2021'!P112*'Total costs and revenues 2021'!$H$8</f>
        <v>139431.87174427253</v>
      </c>
      <c r="R44" s="11">
        <f>'Total costs and revenues 2021'!Q112*'Total costs and revenues 2021'!$H$8</f>
        <v>103182.17723971946</v>
      </c>
      <c r="S44" s="11">
        <f>'Total costs and revenues 2021'!R112*'Total costs and revenues 2021'!$H$8</f>
        <v>0</v>
      </c>
      <c r="T44" s="11">
        <f>'Total costs and revenues 2021'!S112*'Total costs and revenues 2021'!$H$8</f>
        <v>0</v>
      </c>
      <c r="U44" s="11">
        <f>'Total costs and revenues 2021'!T112*'Total costs and revenues 2021'!$H$8</f>
        <v>0</v>
      </c>
      <c r="V44" s="11">
        <f>'Total costs and revenues 2021'!U112*'Total costs and revenues 2021'!$H$8</f>
        <v>0</v>
      </c>
      <c r="W44" s="11">
        <f>'Total costs and revenues 2021'!V112*'Total costs and revenues 2021'!$H$8</f>
        <v>0</v>
      </c>
    </row>
    <row r="45" spans="2:23" s="95" customFormat="1" x14ac:dyDescent="0.35">
      <c r="B45" s="40" t="s">
        <v>350</v>
      </c>
      <c r="C45" s="146">
        <f>SUM(D45:W45)</f>
        <v>46700714.113128841</v>
      </c>
      <c r="D45" s="11">
        <f>SUM(D43:D44)</f>
        <v>2913167.1000255859</v>
      </c>
      <c r="E45" s="11">
        <f t="shared" ref="E45:W45" si="5">SUM(E43:E44)</f>
        <v>2831814.266336658</v>
      </c>
      <c r="F45" s="11">
        <f t="shared" si="5"/>
        <v>2756090.0408968548</v>
      </c>
      <c r="G45" s="11">
        <f t="shared" si="5"/>
        <v>2657763.908332692</v>
      </c>
      <c r="H45" s="11">
        <f t="shared" si="5"/>
        <v>2572154.6850736747</v>
      </c>
      <c r="I45" s="11">
        <f t="shared" si="5"/>
        <v>2538404.5420136922</v>
      </c>
      <c r="J45" s="11">
        <f t="shared" si="5"/>
        <v>2534253.3716547568</v>
      </c>
      <c r="K45" s="11">
        <f t="shared" si="5"/>
        <v>2503561.0624418356</v>
      </c>
      <c r="L45" s="11">
        <f t="shared" si="5"/>
        <v>2471087.7268335451</v>
      </c>
      <c r="M45" s="11">
        <f t="shared" si="5"/>
        <v>2444167.6163759949</v>
      </c>
      <c r="N45" s="11">
        <f t="shared" si="5"/>
        <v>2322777.0433408227</v>
      </c>
      <c r="O45" s="11">
        <f t="shared" si="5"/>
        <v>2234028.6815909687</v>
      </c>
      <c r="P45" s="11">
        <f t="shared" si="5"/>
        <v>2115136.0192277683</v>
      </c>
      <c r="Q45" s="11">
        <f t="shared" si="5"/>
        <v>1976476.8717442725</v>
      </c>
      <c r="R45" s="11">
        <f t="shared" si="5"/>
        <v>2000292.1772397195</v>
      </c>
      <c r="S45" s="11">
        <f t="shared" si="5"/>
        <v>1943951</v>
      </c>
      <c r="T45" s="11">
        <f t="shared" si="5"/>
        <v>1971397</v>
      </c>
      <c r="U45" s="11">
        <f t="shared" si="5"/>
        <v>1971397</v>
      </c>
      <c r="V45" s="11">
        <f t="shared" si="5"/>
        <v>1971397</v>
      </c>
      <c r="W45" s="11">
        <f t="shared" si="5"/>
        <v>1971397</v>
      </c>
    </row>
    <row r="46" spans="2:23" s="95" customFormat="1" x14ac:dyDescent="0.35">
      <c r="B46" s="40" t="s">
        <v>354</v>
      </c>
      <c r="C46" s="40"/>
      <c r="D46" s="6">
        <f>D44/D45</f>
        <v>0.98962126134139905</v>
      </c>
      <c r="E46" s="6">
        <f t="shared" ref="E46:W46" si="6">E44/E45</f>
        <v>0.97048076175273346</v>
      </c>
      <c r="F46" s="6">
        <f t="shared" si="6"/>
        <v>0.94803145112291332</v>
      </c>
      <c r="G46" s="6">
        <f t="shared" si="6"/>
        <v>0.92208638271037924</v>
      </c>
      <c r="H46" s="6">
        <f t="shared" si="6"/>
        <v>0.8788509875365158</v>
      </c>
      <c r="I46" s="6">
        <f t="shared" si="6"/>
        <v>0.81371290817779773</v>
      </c>
      <c r="J46" s="6">
        <f t="shared" si="6"/>
        <v>0.7355367038291134</v>
      </c>
      <c r="K46" s="6">
        <f t="shared" si="6"/>
        <v>0.65822842796354641</v>
      </c>
      <c r="L46" s="6">
        <f t="shared" si="6"/>
        <v>0.57447038865454592</v>
      </c>
      <c r="M46" s="6">
        <f t="shared" si="6"/>
        <v>0.48294339899903593</v>
      </c>
      <c r="N46" s="6">
        <f t="shared" si="6"/>
        <v>0.38182616187096857</v>
      </c>
      <c r="O46" s="6">
        <f t="shared" si="6"/>
        <v>0.28401411621050066</v>
      </c>
      <c r="P46" s="6">
        <f t="shared" si="6"/>
        <v>0.1780140926186092</v>
      </c>
      <c r="Q46" s="6">
        <f t="shared" si="6"/>
        <v>7.0545663213970058E-2</v>
      </c>
      <c r="R46" s="6">
        <f t="shared" si="6"/>
        <v>5.1583552849816437E-2</v>
      </c>
      <c r="S46" s="6">
        <f t="shared" si="6"/>
        <v>0</v>
      </c>
      <c r="T46" s="6">
        <f t="shared" si="6"/>
        <v>0</v>
      </c>
      <c r="U46" s="6">
        <f t="shared" si="6"/>
        <v>0</v>
      </c>
      <c r="V46" s="6">
        <f t="shared" si="6"/>
        <v>0</v>
      </c>
      <c r="W46" s="6">
        <f t="shared" si="6"/>
        <v>0</v>
      </c>
    </row>
    <row r="47" spans="2:23" s="95" customFormat="1" x14ac:dyDescent="0.35">
      <c r="B47" s="40"/>
      <c r="C47" s="40"/>
      <c r="D47" s="84"/>
      <c r="E47" s="84"/>
      <c r="F47" s="84"/>
      <c r="G47" s="84"/>
      <c r="H47" s="84"/>
      <c r="I47" s="84"/>
      <c r="J47" s="84"/>
      <c r="K47" s="84"/>
      <c r="L47" s="84"/>
      <c r="M47" s="84"/>
      <c r="N47" s="84"/>
      <c r="O47" s="84"/>
      <c r="P47" s="84"/>
      <c r="Q47" s="84"/>
      <c r="R47" s="84"/>
      <c r="S47" s="84"/>
      <c r="T47" s="84"/>
      <c r="U47" s="84"/>
      <c r="V47" s="84"/>
      <c r="W47" s="84"/>
    </row>
    <row r="48" spans="2:23" x14ac:dyDescent="0.35">
      <c r="D48" s="84"/>
      <c r="E48" s="84"/>
      <c r="F48" s="84"/>
      <c r="G48" s="84"/>
      <c r="H48" s="84"/>
      <c r="I48" s="84"/>
      <c r="J48" s="84"/>
      <c r="K48" s="84"/>
      <c r="L48" s="84"/>
      <c r="M48" s="84"/>
      <c r="N48" s="84"/>
      <c r="O48" s="84"/>
      <c r="P48" s="84"/>
      <c r="Q48" s="84"/>
      <c r="R48" s="84"/>
      <c r="S48" s="84"/>
      <c r="T48" s="84"/>
      <c r="U48" s="84"/>
      <c r="V48" s="84"/>
      <c r="W48" s="84"/>
    </row>
    <row r="49" spans="2:23" x14ac:dyDescent="0.35">
      <c r="B49" s="127" t="s">
        <v>347</v>
      </c>
      <c r="C49" s="140">
        <f>SUM(D49:W49)</f>
        <v>9298603.4829000533</v>
      </c>
      <c r="D49" s="11">
        <f>D43*D37</f>
        <v>30235</v>
      </c>
      <c r="E49" s="11">
        <f t="shared" ref="E49:W49" si="7">E43*E37</f>
        <v>77544.526901669757</v>
      </c>
      <c r="F49" s="11">
        <f t="shared" si="7"/>
        <v>123252.70806585409</v>
      </c>
      <c r="G49" s="11">
        <f t="shared" si="7"/>
        <v>165300.24023949957</v>
      </c>
      <c r="H49" s="11">
        <f t="shared" si="7"/>
        <v>230750.11054168554</v>
      </c>
      <c r="I49" s="11">
        <f t="shared" si="7"/>
        <v>324825.2600416647</v>
      </c>
      <c r="J49" s="11">
        <f t="shared" si="7"/>
        <v>427073.74601998687</v>
      </c>
      <c r="K49" s="11">
        <f t="shared" si="7"/>
        <v>505781.3350904457</v>
      </c>
      <c r="L49" s="11">
        <f t="shared" si="7"/>
        <v>576591.0058677498</v>
      </c>
      <c r="M49" s="11">
        <f t="shared" si="7"/>
        <v>642836.05163042713</v>
      </c>
      <c r="N49" s="11">
        <f t="shared" si="7"/>
        <v>677533.13261625462</v>
      </c>
      <c r="O49" s="11">
        <f t="shared" si="7"/>
        <v>700143.13539017213</v>
      </c>
      <c r="P49" s="11">
        <f t="shared" si="7"/>
        <v>705955.85194671853</v>
      </c>
      <c r="Q49" s="11">
        <f t="shared" si="7"/>
        <v>691951.89620598173</v>
      </c>
      <c r="R49" s="11">
        <f t="shared" si="7"/>
        <v>662872.28505215014</v>
      </c>
      <c r="S49" s="11">
        <f t="shared" si="7"/>
        <v>630091.906222975</v>
      </c>
      <c r="T49" s="11">
        <f t="shared" si="7"/>
        <v>592753.21433464554</v>
      </c>
      <c r="U49" s="11">
        <f t="shared" si="7"/>
        <v>549863.83518983808</v>
      </c>
      <c r="V49" s="11">
        <f t="shared" si="7"/>
        <v>510077.76919279975</v>
      </c>
      <c r="W49" s="11">
        <f t="shared" si="7"/>
        <v>473170.47234953585</v>
      </c>
    </row>
    <row r="50" spans="2:23" x14ac:dyDescent="0.35">
      <c r="B50" s="127" t="s">
        <v>348</v>
      </c>
      <c r="C50" s="140">
        <f>SUM(D50:W50)</f>
        <v>17685215.617050376</v>
      </c>
      <c r="D50" s="11">
        <f>D44*D38</f>
        <v>2882932.1000255859</v>
      </c>
      <c r="E50" s="11">
        <f t="shared" ref="E50:W50" si="8">E44*E38</f>
        <v>2568431.0900342599</v>
      </c>
      <c r="F50" s="11">
        <f t="shared" si="8"/>
        <v>2282173.1512768404</v>
      </c>
      <c r="G50" s="11">
        <f t="shared" si="8"/>
        <v>2000491.3364940591</v>
      </c>
      <c r="H50" s="11">
        <f t="shared" si="8"/>
        <v>1724555.6652813389</v>
      </c>
      <c r="I50" s="11">
        <f t="shared" si="8"/>
        <v>1472696.1557295322</v>
      </c>
      <c r="J50" s="11">
        <f t="shared" si="8"/>
        <v>1242086.141163294</v>
      </c>
      <c r="K50" s="11">
        <f t="shared" si="8"/>
        <v>1026238.6797833829</v>
      </c>
      <c r="L50" s="11">
        <f t="shared" si="8"/>
        <v>826200.75955471408</v>
      </c>
      <c r="M50" s="11">
        <f t="shared" si="8"/>
        <v>642056.46141157451</v>
      </c>
      <c r="N50" s="11">
        <f t="shared" si="8"/>
        <v>450853.48417868139</v>
      </c>
      <c r="O50" s="11">
        <f t="shared" si="8"/>
        <v>301444.32766290125</v>
      </c>
      <c r="P50" s="11">
        <f t="shared" si="8"/>
        <v>167181.16747851772</v>
      </c>
      <c r="Q50" s="11">
        <f t="shared" si="8"/>
        <v>57859.269676427437</v>
      </c>
      <c r="R50" s="11">
        <f t="shared" si="8"/>
        <v>40015.827299268618</v>
      </c>
      <c r="S50" s="11">
        <f t="shared" si="8"/>
        <v>0</v>
      </c>
      <c r="T50" s="11">
        <f t="shared" si="8"/>
        <v>0</v>
      </c>
      <c r="U50" s="11">
        <f t="shared" si="8"/>
        <v>0</v>
      </c>
      <c r="V50" s="11">
        <f t="shared" si="8"/>
        <v>0</v>
      </c>
      <c r="W50" s="11">
        <f t="shared" si="8"/>
        <v>0</v>
      </c>
    </row>
    <row r="51" spans="2:23" x14ac:dyDescent="0.35">
      <c r="D51" s="11"/>
      <c r="E51" s="11"/>
      <c r="F51" s="11"/>
      <c r="G51" s="11"/>
      <c r="H51" s="11"/>
      <c r="I51" s="11"/>
      <c r="J51" s="11"/>
      <c r="K51" s="11"/>
      <c r="L51" s="11"/>
      <c r="M51" s="11"/>
      <c r="N51" s="11"/>
      <c r="O51" s="11"/>
      <c r="P51" s="11"/>
      <c r="Q51" s="11"/>
      <c r="R51" s="11"/>
      <c r="S51" s="11"/>
      <c r="T51" s="11"/>
      <c r="U51" s="11"/>
      <c r="V51" s="11"/>
      <c r="W51" s="11"/>
    </row>
    <row r="52" spans="2:23" x14ac:dyDescent="0.35">
      <c r="B52" s="127" t="s">
        <v>349</v>
      </c>
      <c r="C52" s="129">
        <f>SUM(C49:C50)</f>
        <v>26983819.099950429</v>
      </c>
      <c r="D52" s="11">
        <f>SUM(D49:D50)</f>
        <v>2913167.1000255859</v>
      </c>
      <c r="E52" s="11">
        <f t="shared" ref="E52:W52" si="9">SUM(E49:E50)</f>
        <v>2645975.6169359297</v>
      </c>
      <c r="F52" s="11">
        <f t="shared" si="9"/>
        <v>2405425.8593426943</v>
      </c>
      <c r="G52" s="11">
        <f t="shared" si="9"/>
        <v>2165791.5767335584</v>
      </c>
      <c r="H52" s="11">
        <f t="shared" si="9"/>
        <v>1955305.7758230243</v>
      </c>
      <c r="I52" s="11">
        <f t="shared" si="9"/>
        <v>1797521.4157711971</v>
      </c>
      <c r="J52" s="11">
        <f t="shared" si="9"/>
        <v>1669159.8871832809</v>
      </c>
      <c r="K52" s="11">
        <f t="shared" si="9"/>
        <v>1532020.0148738287</v>
      </c>
      <c r="L52" s="11">
        <f t="shared" si="9"/>
        <v>1402791.7654224639</v>
      </c>
      <c r="M52" s="11">
        <f t="shared" si="9"/>
        <v>1284892.5130420015</v>
      </c>
      <c r="N52" s="11">
        <f t="shared" si="9"/>
        <v>1128386.6167949359</v>
      </c>
      <c r="O52" s="11">
        <f t="shared" si="9"/>
        <v>1001587.4630530734</v>
      </c>
      <c r="P52" s="11">
        <f t="shared" si="9"/>
        <v>873137.01942523627</v>
      </c>
      <c r="Q52" s="11">
        <f t="shared" si="9"/>
        <v>749811.1658824092</v>
      </c>
      <c r="R52" s="11">
        <f t="shared" si="9"/>
        <v>702888.11235141871</v>
      </c>
      <c r="S52" s="11">
        <f t="shared" si="9"/>
        <v>630091.906222975</v>
      </c>
      <c r="T52" s="11">
        <f t="shared" si="9"/>
        <v>592753.21433464554</v>
      </c>
      <c r="U52" s="11">
        <f t="shared" si="9"/>
        <v>549863.83518983808</v>
      </c>
      <c r="V52" s="11">
        <f t="shared" si="9"/>
        <v>510077.76919279975</v>
      </c>
      <c r="W52" s="11">
        <f t="shared" si="9"/>
        <v>473170.47234953585</v>
      </c>
    </row>
    <row r="54" spans="2:23" x14ac:dyDescent="0.35">
      <c r="B54" s="127" t="s">
        <v>344</v>
      </c>
      <c r="C54" s="205">
        <f>D30/C52</f>
        <v>191.07231414276231</v>
      </c>
      <c r="D54" s="205">
        <f>C54/12</f>
        <v>15.922692845230193</v>
      </c>
    </row>
    <row r="55" spans="2:23" x14ac:dyDescent="0.35">
      <c r="B55" s="127" t="s">
        <v>345</v>
      </c>
      <c r="C55" s="205">
        <f>D31/C52</f>
        <v>211.79216368866966</v>
      </c>
      <c r="D55" s="205">
        <f>C55/12</f>
        <v>17.649346974055806</v>
      </c>
    </row>
    <row r="56" spans="2:23" x14ac:dyDescent="0.35">
      <c r="B56" s="127" t="s">
        <v>346</v>
      </c>
      <c r="C56" s="205">
        <f>D32/C52</f>
        <v>176.29567885085734</v>
      </c>
      <c r="D56" s="205">
        <f>C56/12</f>
        <v>14.691306570904779</v>
      </c>
    </row>
    <row r="58" spans="2:23" x14ac:dyDescent="0.35">
      <c r="B58" s="127" t="s">
        <v>351</v>
      </c>
      <c r="C58" s="206">
        <f>SUM(D58:W58)</f>
        <v>8923213517.7150879</v>
      </c>
      <c r="D58" s="11">
        <f>$C54*D$45</f>
        <v>556625579.2864486</v>
      </c>
      <c r="E58" s="11">
        <f t="shared" ref="E58:W58" si="10">$C54*E$45</f>
        <v>541081305.09143388</v>
      </c>
      <c r="F58" s="11">
        <f t="shared" si="10"/>
        <v>526612502.09998244</v>
      </c>
      <c r="G58" s="11">
        <f t="shared" si="10"/>
        <v>507825100.41023988</v>
      </c>
      <c r="H58" s="11">
        <f t="shared" si="10"/>
        <v>491467548.01017499</v>
      </c>
      <c r="I58" s="11">
        <f t="shared" si="10"/>
        <v>485018830.07305491</v>
      </c>
      <c r="J58" s="11">
        <f t="shared" si="10"/>
        <v>484225656.34617227</v>
      </c>
      <c r="K58" s="11">
        <f t="shared" si="10"/>
        <v>478361205.79847419</v>
      </c>
      <c r="L58" s="11">
        <f t="shared" si="10"/>
        <v>472156450.41586357</v>
      </c>
      <c r="M58" s="11">
        <f t="shared" si="10"/>
        <v>467012762.61376065</v>
      </c>
      <c r="N58" s="11">
        <f t="shared" si="10"/>
        <v>443818384.90881431</v>
      </c>
      <c r="O58" s="11">
        <f t="shared" si="10"/>
        <v>426861030.05289072</v>
      </c>
      <c r="P58" s="11">
        <f t="shared" si="10"/>
        <v>404143933.92055988</v>
      </c>
      <c r="Q58" s="11">
        <f t="shared" si="10"/>
        <v>377650009.73382574</v>
      </c>
      <c r="R58" s="11">
        <f t="shared" si="10"/>
        <v>382200455.26685768</v>
      </c>
      <c r="S58" s="11">
        <f t="shared" si="10"/>
        <v>371435216.15013695</v>
      </c>
      <c r="T58" s="11">
        <f t="shared" si="10"/>
        <v>376679386.88409919</v>
      </c>
      <c r="U58" s="11">
        <f t="shared" si="10"/>
        <v>376679386.88409919</v>
      </c>
      <c r="V58" s="11">
        <f t="shared" si="10"/>
        <v>376679386.88409919</v>
      </c>
      <c r="W58" s="11">
        <f t="shared" si="10"/>
        <v>376679386.88409919</v>
      </c>
    </row>
    <row r="59" spans="2:23" x14ac:dyDescent="0.35">
      <c r="B59" s="127" t="s">
        <v>352</v>
      </c>
      <c r="C59" s="206">
        <f>SUM(D59:W59)</f>
        <v>9890845287.825552</v>
      </c>
      <c r="D59" s="11">
        <f t="shared" ref="D59:W59" si="11">$C55*D$45</f>
        <v>616985963.30106592</v>
      </c>
      <c r="E59" s="11">
        <f t="shared" si="11"/>
        <v>599756070.6318835</v>
      </c>
      <c r="F59" s="11">
        <f t="shared" si="11"/>
        <v>583718273.08233893</v>
      </c>
      <c r="G59" s="11">
        <f t="shared" si="11"/>
        <v>562893568.71943593</v>
      </c>
      <c r="H59" s="11">
        <f t="shared" si="11"/>
        <v>544762206.09370232</v>
      </c>
      <c r="I59" s="11">
        <f t="shared" si="11"/>
        <v>537614190.27022648</v>
      </c>
      <c r="J59" s="11">
        <f t="shared" si="11"/>
        <v>536735004.91806728</v>
      </c>
      <c r="K59" s="11">
        <f t="shared" si="11"/>
        <v>530234614.34126097</v>
      </c>
      <c r="L59" s="11">
        <f t="shared" si="11"/>
        <v>523357016.33059281</v>
      </c>
      <c r="M59" s="11">
        <f t="shared" si="11"/>
        <v>517655547.89005023</v>
      </c>
      <c r="N59" s="11">
        <f t="shared" si="11"/>
        <v>491945975.77552366</v>
      </c>
      <c r="O59" s="11">
        <f t="shared" si="11"/>
        <v>473149768.21669734</v>
      </c>
      <c r="P59" s="11">
        <f t="shared" si="11"/>
        <v>447969234.00808865</v>
      </c>
      <c r="Q59" s="11">
        <f t="shared" si="11"/>
        <v>418602313.14733273</v>
      </c>
      <c r="R59" s="11">
        <f t="shared" si="11"/>
        <v>423646208.2271201</v>
      </c>
      <c r="S59" s="11">
        <f t="shared" si="11"/>
        <v>411713588.3947531</v>
      </c>
      <c r="T59" s="11">
        <f t="shared" si="11"/>
        <v>417526436.11935228</v>
      </c>
      <c r="U59" s="11">
        <f t="shared" si="11"/>
        <v>417526436.11935228</v>
      </c>
      <c r="V59" s="11">
        <f t="shared" si="11"/>
        <v>417526436.11935228</v>
      </c>
      <c r="W59" s="11">
        <f t="shared" si="11"/>
        <v>417526436.11935228</v>
      </c>
    </row>
    <row r="60" spans="2:23" x14ac:dyDescent="0.35">
      <c r="B60" s="127" t="s">
        <v>353</v>
      </c>
      <c r="C60" s="206">
        <f>SUM(D60:W60)</f>
        <v>8233134097.3938627</v>
      </c>
      <c r="D60" s="11">
        <f t="shared" ref="D60:W60" si="12">$C56*D$45</f>
        <v>513578771.50499409</v>
      </c>
      <c r="E60" s="11">
        <f t="shared" si="12"/>
        <v>499236618.46336365</v>
      </c>
      <c r="F60" s="11">
        <f t="shared" si="12"/>
        <v>485886764.73399818</v>
      </c>
      <c r="G60" s="11">
        <f t="shared" si="12"/>
        <v>468552292.44481975</v>
      </c>
      <c r="H60" s="11">
        <f t="shared" si="12"/>
        <v>453459756.31447667</v>
      </c>
      <c r="I60" s="11">
        <f t="shared" si="12"/>
        <v>447509751.9324035</v>
      </c>
      <c r="J60" s="11">
        <f t="shared" si="12"/>
        <v>446777918.53594941</v>
      </c>
      <c r="K60" s="11">
        <f t="shared" si="12"/>
        <v>441366997.04775709</v>
      </c>
      <c r="L60" s="11">
        <f t="shared" si="12"/>
        <v>435642088.30214179</v>
      </c>
      <c r="M60" s="11">
        <f t="shared" si="12"/>
        <v>430896189.15428787</v>
      </c>
      <c r="N60" s="11">
        <f t="shared" si="12"/>
        <v>409495555.67495763</v>
      </c>
      <c r="O60" s="11">
        <f t="shared" si="12"/>
        <v>393849602.99336565</v>
      </c>
      <c r="P60" s="11">
        <f t="shared" si="12"/>
        <v>372889340.37165946</v>
      </c>
      <c r="Q60" s="11">
        <f t="shared" si="12"/>
        <v>348444331.83717543</v>
      </c>
      <c r="R60" s="11">
        <f t="shared" si="12"/>
        <v>352642867.2865358</v>
      </c>
      <c r="S60" s="11">
        <f t="shared" si="12"/>
        <v>342710161.19780296</v>
      </c>
      <c r="T60" s="11">
        <f t="shared" si="12"/>
        <v>347548772.39954358</v>
      </c>
      <c r="U60" s="11">
        <f t="shared" si="12"/>
        <v>347548772.39954358</v>
      </c>
      <c r="V60" s="11">
        <f t="shared" si="12"/>
        <v>347548772.39954358</v>
      </c>
      <c r="W60" s="11">
        <f t="shared" si="12"/>
        <v>347548772.39954358</v>
      </c>
    </row>
    <row r="61" spans="2:23" x14ac:dyDescent="0.35">
      <c r="D61" s="11"/>
      <c r="E61" s="11"/>
      <c r="F61" s="11"/>
      <c r="G61" s="11"/>
      <c r="H61" s="11"/>
      <c r="I61" s="11"/>
      <c r="J61" s="11"/>
      <c r="K61" s="11"/>
      <c r="L61" s="11"/>
      <c r="M61" s="11"/>
      <c r="N61" s="11"/>
      <c r="O61" s="11"/>
      <c r="P61" s="11"/>
      <c r="Q61" s="11"/>
      <c r="R61" s="11"/>
      <c r="S61" s="11"/>
      <c r="T61" s="11"/>
      <c r="U61" s="11"/>
      <c r="V61" s="11"/>
      <c r="W61" s="11"/>
    </row>
    <row r="62" spans="2:23" x14ac:dyDescent="0.35">
      <c r="B62" s="96" t="s">
        <v>356</v>
      </c>
      <c r="C62" s="206">
        <f>SUM(D62:W62)</f>
        <v>5155860759.8371992</v>
      </c>
      <c r="D62" s="11">
        <f>D58*D$40</f>
        <v>556625579.2864486</v>
      </c>
      <c r="E62" s="11">
        <f t="shared" ref="E62:W62" si="13">E58*E$40</f>
        <v>505572684.29327118</v>
      </c>
      <c r="F62" s="11">
        <f t="shared" si="13"/>
        <v>459610285.44345129</v>
      </c>
      <c r="G62" s="11">
        <f t="shared" si="13"/>
        <v>413822808.51738304</v>
      </c>
      <c r="H62" s="11">
        <f t="shared" si="13"/>
        <v>373604799.44321448</v>
      </c>
      <c r="I62" s="11">
        <f t="shared" si="13"/>
        <v>343456576.63257694</v>
      </c>
      <c r="J62" s="11">
        <f t="shared" si="13"/>
        <v>318930242.31838155</v>
      </c>
      <c r="K62" s="11">
        <f t="shared" si="13"/>
        <v>292726609.55497158</v>
      </c>
      <c r="L62" s="11">
        <f t="shared" si="13"/>
        <v>268034668.87968117</v>
      </c>
      <c r="M62" s="11">
        <f t="shared" si="13"/>
        <v>245507385.89164469</v>
      </c>
      <c r="N62" s="11">
        <f t="shared" si="13"/>
        <v>215603442.11873078</v>
      </c>
      <c r="O62" s="11">
        <f t="shared" si="13"/>
        <v>191375634.38192916</v>
      </c>
      <c r="P62" s="11">
        <f t="shared" si="13"/>
        <v>166832310.86529389</v>
      </c>
      <c r="Q62" s="11">
        <f t="shared" si="13"/>
        <v>143268154.63523456</v>
      </c>
      <c r="R62" s="11">
        <f t="shared" si="13"/>
        <v>134302458.2104235</v>
      </c>
      <c r="S62" s="11">
        <f t="shared" si="13"/>
        <v>120393118.64464822</v>
      </c>
      <c r="T62" s="11">
        <f t="shared" si="13"/>
        <v>113258728.37848151</v>
      </c>
      <c r="U62" s="11">
        <f t="shared" si="13"/>
        <v>105063755.45313682</v>
      </c>
      <c r="V62" s="11">
        <f t="shared" si="13"/>
        <v>97461739.752446041</v>
      </c>
      <c r="W62" s="11">
        <f t="shared" si="13"/>
        <v>90409777.135849744</v>
      </c>
    </row>
    <row r="63" spans="2:23" x14ac:dyDescent="0.35">
      <c r="B63" s="96" t="s">
        <v>357</v>
      </c>
      <c r="C63" s="206">
        <f t="shared" ref="C63:C64" si="14">SUM(D63:W63)</f>
        <v>5714961431.7621527</v>
      </c>
      <c r="D63" s="11">
        <f t="shared" ref="D63:W63" si="15">D59*D$40</f>
        <v>616985963.30106592</v>
      </c>
      <c r="E63" s="11">
        <f t="shared" si="15"/>
        <v>560396900.9783231</v>
      </c>
      <c r="F63" s="11">
        <f t="shared" si="15"/>
        <v>509450347.34286684</v>
      </c>
      <c r="G63" s="11">
        <f t="shared" si="15"/>
        <v>458697684.13509583</v>
      </c>
      <c r="H63" s="11">
        <f t="shared" si="15"/>
        <v>414118440.9345113</v>
      </c>
      <c r="I63" s="11">
        <f t="shared" si="15"/>
        <v>380700949.92290252</v>
      </c>
      <c r="J63" s="11">
        <f t="shared" si="15"/>
        <v>353514984.04888284</v>
      </c>
      <c r="K63" s="11">
        <f t="shared" si="15"/>
        <v>324469833.76447606</v>
      </c>
      <c r="L63" s="11">
        <f t="shared" si="15"/>
        <v>297100303.20347238</v>
      </c>
      <c r="M63" s="11">
        <f t="shared" si="15"/>
        <v>272130165.44453776</v>
      </c>
      <c r="N63" s="11">
        <f t="shared" si="15"/>
        <v>238983443.04833725</v>
      </c>
      <c r="O63" s="11">
        <f t="shared" si="15"/>
        <v>212128375.92345586</v>
      </c>
      <c r="P63" s="11">
        <f t="shared" si="15"/>
        <v>184923578.54074678</v>
      </c>
      <c r="Q63" s="11">
        <f t="shared" si="15"/>
        <v>158804129.18015945</v>
      </c>
      <c r="R63" s="11">
        <f t="shared" si="15"/>
        <v>148866194.14595172</v>
      </c>
      <c r="S63" s="11">
        <f t="shared" si="15"/>
        <v>133448528.14168224</v>
      </c>
      <c r="T63" s="11">
        <f t="shared" si="15"/>
        <v>125540485.79734834</v>
      </c>
      <c r="U63" s="11">
        <f t="shared" si="15"/>
        <v>116456851.38900585</v>
      </c>
      <c r="V63" s="11">
        <f t="shared" si="15"/>
        <v>108030474.38683291</v>
      </c>
      <c r="W63" s="11">
        <f t="shared" si="15"/>
        <v>100213798.13249803</v>
      </c>
    </row>
    <row r="64" spans="2:23" x14ac:dyDescent="0.35">
      <c r="B64" s="96" t="s">
        <v>358</v>
      </c>
      <c r="C64" s="206">
        <f t="shared" si="14"/>
        <v>4757130706.2144918</v>
      </c>
      <c r="D64" s="11">
        <f t="shared" ref="D64:W64" si="16">D60*D$40</f>
        <v>513578771.50499409</v>
      </c>
      <c r="E64" s="11">
        <f t="shared" si="16"/>
        <v>466474067.61053574</v>
      </c>
      <c r="F64" s="11">
        <f t="shared" si="16"/>
        <v>424066184.79822719</v>
      </c>
      <c r="G64" s="11">
        <f t="shared" si="16"/>
        <v>381819696.26971143</v>
      </c>
      <c r="H64" s="11">
        <f t="shared" si="16"/>
        <v>344711959.10972244</v>
      </c>
      <c r="I64" s="11">
        <f t="shared" si="16"/>
        <v>316895258.24233729</v>
      </c>
      <c r="J64" s="11">
        <f t="shared" si="16"/>
        <v>294265675.42159694</v>
      </c>
      <c r="K64" s="11">
        <f t="shared" si="16"/>
        <v>270088508.53528219</v>
      </c>
      <c r="L64" s="11">
        <f t="shared" si="16"/>
        <v>247306126.5715459</v>
      </c>
      <c r="M64" s="11">
        <f t="shared" si="16"/>
        <v>226520997.83712378</v>
      </c>
      <c r="N64" s="11">
        <f t="shared" si="16"/>
        <v>198929684.61408547</v>
      </c>
      <c r="O64" s="11">
        <f t="shared" si="16"/>
        <v>176575541.72744954</v>
      </c>
      <c r="P64" s="11">
        <f t="shared" si="16"/>
        <v>153930283.56938624</v>
      </c>
      <c r="Q64" s="11">
        <f t="shared" si="16"/>
        <v>132188468.49919215</v>
      </c>
      <c r="R64" s="11">
        <f t="shared" si="16"/>
        <v>123916136.92319106</v>
      </c>
      <c r="S64" s="11">
        <f t="shared" si="16"/>
        <v>111082480.34601012</v>
      </c>
      <c r="T64" s="11">
        <f t="shared" si="16"/>
        <v>104499830.31215407</v>
      </c>
      <c r="U64" s="11">
        <f t="shared" si="16"/>
        <v>96938618.100328431</v>
      </c>
      <c r="V64" s="11">
        <f t="shared" si="16"/>
        <v>89924506.586575553</v>
      </c>
      <c r="W64" s="11">
        <f t="shared" si="16"/>
        <v>83417909.635042235</v>
      </c>
    </row>
    <row r="66" spans="1:23" s="95" customFormat="1" ht="15.5" x14ac:dyDescent="0.35">
      <c r="A66" s="51" t="s">
        <v>383</v>
      </c>
    </row>
    <row r="67" spans="1:23" s="95" customFormat="1" x14ac:dyDescent="0.35">
      <c r="B67" s="40" t="s">
        <v>377</v>
      </c>
      <c r="C67" s="132">
        <f>SUM(D67:W67)</f>
        <v>1971636722.4836497</v>
      </c>
      <c r="D67" s="208">
        <f>'Total costs and revenues 2021'!C244</f>
        <v>6326429.2514634393</v>
      </c>
      <c r="E67" s="208">
        <f>'Total costs and revenues 2021'!D244</f>
        <v>15777371.018578023</v>
      </c>
      <c r="F67" s="208">
        <f>'Total costs and revenues 2021'!E244</f>
        <v>24741184.421872593</v>
      </c>
      <c r="G67" s="208">
        <f>'Total costs and revenues 2021'!F244</f>
        <v>33298041.13729522</v>
      </c>
      <c r="H67" s="208">
        <f>'Total costs and revenues 2021'!G244</f>
        <v>47431170.856231056</v>
      </c>
      <c r="I67" s="208">
        <f>'Total costs and revenues 2021'!H244</f>
        <v>67912916.308466032</v>
      </c>
      <c r="J67" s="208">
        <f>'Total costs and revenues 2021'!I244</f>
        <v>90123720.358527645</v>
      </c>
      <c r="K67" s="208">
        <f>'Total costs and revenues 2021'!J244</f>
        <v>107242714.93355694</v>
      </c>
      <c r="L67" s="208">
        <f>'Total costs and revenues 2021'!K244</f>
        <v>123451687.15721792</v>
      </c>
      <c r="M67" s="208">
        <f>'Total costs and revenues 2021'!L244</f>
        <v>138888089.03848407</v>
      </c>
      <c r="N67" s="208">
        <f>'Total costs and revenues 2021'!M244</f>
        <v>145465505.04679406</v>
      </c>
      <c r="O67" s="208">
        <f>'Total costs and revenues 2021'!N244</f>
        <v>149949926.32005331</v>
      </c>
      <c r="P67" s="208">
        <f>'Total costs and revenues 2021'!O244</f>
        <v>150732274.22859779</v>
      </c>
      <c r="Q67" s="208">
        <f>'Total costs and revenues 2021'!P244</f>
        <v>147213211.63962597</v>
      </c>
      <c r="R67" s="208">
        <f>'Total costs and revenues 2021'!Q244</f>
        <v>140601480.09804088</v>
      </c>
      <c r="S67" s="208">
        <f>'Total costs and revenues 2021'!R244</f>
        <v>133489663.61853313</v>
      </c>
      <c r="T67" s="208">
        <f>'Total costs and revenues 2021'!S244</f>
        <v>125388975.71789458</v>
      </c>
      <c r="U67" s="208">
        <f>'Total costs and revenues 2021'!T244</f>
        <v>116085076.34392497</v>
      </c>
      <c r="V67" s="208">
        <f>'Total costs and revenues 2021'!U244</f>
        <v>107663586.81827217</v>
      </c>
      <c r="W67" s="208">
        <f>'Total costs and revenues 2021'!V244</f>
        <v>99853698.170219988</v>
      </c>
    </row>
    <row r="68" spans="1:23" s="95" customFormat="1" x14ac:dyDescent="0.35">
      <c r="B68" s="40"/>
      <c r="C68" s="132"/>
      <c r="D68" s="11"/>
      <c r="E68" s="11"/>
      <c r="F68" s="11"/>
      <c r="G68" s="11"/>
      <c r="H68" s="11"/>
      <c r="I68" s="11"/>
      <c r="J68" s="11"/>
      <c r="K68" s="11"/>
      <c r="L68" s="11"/>
      <c r="M68" s="11"/>
      <c r="N68" s="11"/>
      <c r="O68" s="11"/>
      <c r="P68" s="11"/>
      <c r="Q68" s="11"/>
      <c r="R68" s="11"/>
      <c r="S68" s="11"/>
      <c r="T68" s="11"/>
      <c r="U68" s="11"/>
      <c r="V68" s="11"/>
      <c r="W68" s="11"/>
    </row>
    <row r="69" spans="1:23" s="95" customFormat="1" x14ac:dyDescent="0.35">
      <c r="B69" s="40" t="s">
        <v>376</v>
      </c>
      <c r="C69" s="132">
        <f>SUM(D69:W69)</f>
        <v>2092984902.224937</v>
      </c>
      <c r="D69" s="208">
        <f>'Total costs and revenues 2021'!C284</f>
        <v>6743672.2514634393</v>
      </c>
      <c r="E69" s="208">
        <f>'Total costs and revenues 2021'!D284</f>
        <v>16834875.521588005</v>
      </c>
      <c r="F69" s="208">
        <f>'Total costs and revenues 2021'!E284</f>
        <v>26399391.780558355</v>
      </c>
      <c r="G69" s="208">
        <f>'Total costs and revenues 2021'!F284</f>
        <v>35487981.367009819</v>
      </c>
      <c r="H69" s="208">
        <f>'Total costs and revenues 2021'!G284</f>
        <v>50438588.540488638</v>
      </c>
      <c r="I69" s="208">
        <f>'Total costs and revenues 2021'!H284</f>
        <v>72146436.409711629</v>
      </c>
      <c r="J69" s="208">
        <f>'Total costs and revenues 2021'!I284</f>
        <v>95689867.795023099</v>
      </c>
      <c r="K69" s="208">
        <f>'Total costs and revenues 2021'!J284</f>
        <v>113834675.9425794</v>
      </c>
      <c r="L69" s="208">
        <f>'Total costs and revenues 2021'!K284</f>
        <v>130966526.40717478</v>
      </c>
      <c r="M69" s="208">
        <f>'Total costs and revenues 2021'!L284</f>
        <v>147266314.75293031</v>
      </c>
      <c r="N69" s="208">
        <f>'Total costs and revenues 2021'!M284</f>
        <v>154295945.56063494</v>
      </c>
      <c r="O69" s="208">
        <f>'Total costs and revenues 2021'!N284</f>
        <v>159075048.04563344</v>
      </c>
      <c r="P69" s="208">
        <f>'Total costs and revenues 2021'!O284</f>
        <v>159933154.3862094</v>
      </c>
      <c r="Q69" s="208">
        <f>'Total costs and revenues 2021'!P284</f>
        <v>156231575.11698383</v>
      </c>
      <c r="R69" s="208">
        <f>'Total costs and revenues 2021'!Q284</f>
        <v>149240842.51390383</v>
      </c>
      <c r="S69" s="208">
        <f>'Total costs and revenues 2021'!R284</f>
        <v>141701792.04193524</v>
      </c>
      <c r="T69" s="208">
        <f>'Total costs and revenues 2021'!S284</f>
        <v>133114460.63751502</v>
      </c>
      <c r="U69" s="208">
        <f>'Total costs and revenues 2021'!T284</f>
        <v>123251574.41407381</v>
      </c>
      <c r="V69" s="208">
        <f>'Total costs and revenues 2021'!U284</f>
        <v>114311544.2117312</v>
      </c>
      <c r="W69" s="208">
        <f>'Total costs and revenues 2021'!V284</f>
        <v>106020634.52778865</v>
      </c>
    </row>
    <row r="70" spans="1:23" s="95" customFormat="1" x14ac:dyDescent="0.35">
      <c r="B70" s="40"/>
      <c r="C70" s="132"/>
      <c r="D70" s="11"/>
      <c r="E70" s="11"/>
      <c r="F70" s="11"/>
      <c r="G70" s="11"/>
      <c r="H70" s="11"/>
      <c r="I70" s="11"/>
      <c r="J70" s="11"/>
      <c r="K70" s="11"/>
      <c r="L70" s="11"/>
      <c r="M70" s="11"/>
      <c r="N70" s="11"/>
      <c r="O70" s="11"/>
      <c r="P70" s="11"/>
      <c r="Q70" s="11"/>
      <c r="R70" s="11"/>
      <c r="S70" s="11"/>
      <c r="T70" s="11"/>
      <c r="U70" s="11"/>
      <c r="V70" s="11"/>
      <c r="W70" s="11"/>
    </row>
    <row r="71" spans="1:23" s="95" customFormat="1" x14ac:dyDescent="0.35">
      <c r="B71" s="40" t="s">
        <v>150</v>
      </c>
      <c r="C71" s="132">
        <f>SUM(D71:W71)</f>
        <v>1850288542.7423627</v>
      </c>
      <c r="D71" s="208">
        <f>'Total costs and revenues 2021'!C264</f>
        <v>5909186.2514634393</v>
      </c>
      <c r="E71" s="208">
        <f>'Total costs and revenues 2021'!D264</f>
        <v>14719866.515568046</v>
      </c>
      <c r="F71" s="208">
        <f>'Total costs and revenues 2021'!E264</f>
        <v>23082977.063186817</v>
      </c>
      <c r="G71" s="208">
        <f>'Total costs and revenues 2021'!F264</f>
        <v>31108100.907580603</v>
      </c>
      <c r="H71" s="208">
        <f>'Total costs and revenues 2021'!G264</f>
        <v>44423753.171973474</v>
      </c>
      <c r="I71" s="208">
        <f>'Total costs and revenues 2021'!H264</f>
        <v>63679396.20722042</v>
      </c>
      <c r="J71" s="208">
        <f>'Total costs and revenues 2021'!I264</f>
        <v>84557572.922032237</v>
      </c>
      <c r="K71" s="208">
        <f>'Total costs and revenues 2021'!J264</f>
        <v>100650753.92453447</v>
      </c>
      <c r="L71" s="208">
        <f>'Total costs and revenues 2021'!K264</f>
        <v>115936847.9072611</v>
      </c>
      <c r="M71" s="208">
        <f>'Total costs and revenues 2021'!L264</f>
        <v>130509863.32403776</v>
      </c>
      <c r="N71" s="208">
        <f>'Total costs and revenues 2021'!M264</f>
        <v>136635064.53295317</v>
      </c>
      <c r="O71" s="208">
        <f>'Total costs and revenues 2021'!N264</f>
        <v>140824804.59447315</v>
      </c>
      <c r="P71" s="208">
        <f>'Total costs and revenues 2021'!O264</f>
        <v>141531394.07098612</v>
      </c>
      <c r="Q71" s="208">
        <f>'Total costs and revenues 2021'!P264</f>
        <v>138194848.16226804</v>
      </c>
      <c r="R71" s="208">
        <f>'Total costs and revenues 2021'!Q264</f>
        <v>131962117.68217787</v>
      </c>
      <c r="S71" s="208">
        <f>'Total costs and revenues 2021'!R264</f>
        <v>125277535.19513108</v>
      </c>
      <c r="T71" s="208">
        <f>'Total costs and revenues 2021'!S264</f>
        <v>117663490.79827417</v>
      </c>
      <c r="U71" s="208">
        <f>'Total costs and revenues 2021'!T264</f>
        <v>108918578.27377616</v>
      </c>
      <c r="V71" s="208">
        <f>'Total costs and revenues 2021'!U264</f>
        <v>101015629.42481315</v>
      </c>
      <c r="W71" s="208">
        <f>'Total costs and revenues 2021'!V264</f>
        <v>93686761.812651336</v>
      </c>
    </row>
    <row r="72" spans="1:23" s="95" customFormat="1" x14ac:dyDescent="0.35">
      <c r="C72" s="132"/>
      <c r="D72" s="11"/>
      <c r="E72" s="11"/>
      <c r="F72" s="11"/>
      <c r="G72" s="11"/>
      <c r="H72" s="11"/>
      <c r="I72" s="11"/>
      <c r="J72" s="11"/>
      <c r="K72" s="11"/>
      <c r="L72" s="11"/>
      <c r="M72" s="11"/>
      <c r="N72" s="11"/>
      <c r="O72" s="11"/>
      <c r="P72" s="11"/>
      <c r="Q72" s="11"/>
      <c r="R72" s="11"/>
      <c r="S72" s="11"/>
      <c r="T72" s="11"/>
      <c r="U72" s="11"/>
      <c r="V72" s="11"/>
      <c r="W72" s="11"/>
    </row>
    <row r="73" spans="1:23" s="95" customFormat="1" x14ac:dyDescent="0.35">
      <c r="B73" s="40" t="s">
        <v>378</v>
      </c>
      <c r="C73" s="132">
        <f>SUM(D73:W73)</f>
        <v>2840335286.2674079</v>
      </c>
      <c r="D73" s="208">
        <f>'Total costs and revenues 2021'!C305</f>
        <v>426816360.73439163</v>
      </c>
      <c r="E73" s="208">
        <f>'Total costs and revenues 2021'!D305</f>
        <v>390817907.62678879</v>
      </c>
      <c r="F73" s="208">
        <f>'Total costs and revenues 2021'!E305</f>
        <v>354719060.58975816</v>
      </c>
      <c r="G73" s="208">
        <f>'Total costs and revenues 2021'!F305</f>
        <v>317849432.51659757</v>
      </c>
      <c r="H73" s="208">
        <f>'Total costs and revenues 2021'!G305</f>
        <v>279722303.98472339</v>
      </c>
      <c r="I73" s="208">
        <f>'Total costs and revenues 2021'!H305</f>
        <v>244017560.96892819</v>
      </c>
      <c r="J73" s="208">
        <f>'Total costs and revenues 2021'!I305</f>
        <v>209913927.44237354</v>
      </c>
      <c r="K73" s="208">
        <f>'Total costs and revenues 2021'!J305</f>
        <v>176741834.3078042</v>
      </c>
      <c r="L73" s="208">
        <f>'Total costs and revenues 2021'!K305</f>
        <v>144766694.13524893</v>
      </c>
      <c r="M73" s="208">
        <f>'Total costs and revenues 2021'!L305</f>
        <v>114129397.80325474</v>
      </c>
      <c r="N73" s="208">
        <f>'Total costs and revenues 2021'!M305</f>
        <v>80141918.568478927</v>
      </c>
      <c r="O73" s="208">
        <f>'Total costs and revenues 2021'!N305</f>
        <v>53583542.344137087</v>
      </c>
      <c r="P73" s="208">
        <f>'Total costs and revenues 2021'!O305</f>
        <v>29717458.066569246</v>
      </c>
      <c r="Q73" s="208">
        <f>'Total costs and revenues 2021'!P305</f>
        <v>10284833.192066897</v>
      </c>
      <c r="R73" s="208">
        <f>'Total costs and revenues 2021'!Q305</f>
        <v>7113053.9862864446</v>
      </c>
      <c r="S73" s="208">
        <f>'Total costs and revenues 2021'!R305</f>
        <v>0</v>
      </c>
      <c r="T73" s="208">
        <f>'Total costs and revenues 2021'!S305</f>
        <v>0</v>
      </c>
      <c r="U73" s="208">
        <f>'Total costs and revenues 2021'!T305</f>
        <v>0</v>
      </c>
      <c r="V73" s="208">
        <f>'Total costs and revenues 2021'!U305</f>
        <v>0</v>
      </c>
      <c r="W73" s="208">
        <f>'Total costs and revenues 2021'!V305</f>
        <v>0</v>
      </c>
    </row>
    <row r="74" spans="1:23" s="95" customFormat="1" x14ac:dyDescent="0.35">
      <c r="B74" s="40"/>
      <c r="C74" s="132"/>
      <c r="D74" s="11"/>
      <c r="E74" s="11"/>
      <c r="F74" s="11"/>
      <c r="G74" s="11"/>
      <c r="H74" s="11"/>
      <c r="I74" s="11"/>
      <c r="J74" s="11"/>
      <c r="K74" s="11"/>
      <c r="L74" s="11"/>
      <c r="M74" s="11"/>
      <c r="N74" s="11"/>
      <c r="O74" s="11"/>
      <c r="P74" s="11"/>
      <c r="Q74" s="11"/>
      <c r="R74" s="11"/>
      <c r="S74" s="11"/>
      <c r="T74" s="11"/>
      <c r="U74" s="11"/>
      <c r="V74" s="11"/>
      <c r="W74" s="11"/>
    </row>
    <row r="75" spans="1:23" s="95" customFormat="1" x14ac:dyDescent="0.35">
      <c r="B75" s="40" t="s">
        <v>437</v>
      </c>
      <c r="C75" s="132">
        <f>SUM(D75:W75)</f>
        <v>8757530026.1395054</v>
      </c>
      <c r="D75" s="11">
        <f>SUM('Total costs and revenues 2021'!C241:C242) + ('Total costs and revenues 2021'!C303*'Total costs and revenues 2021'!$H$8)</f>
        <v>433142789.98585504</v>
      </c>
      <c r="E75" s="11">
        <f>SUM('Total costs and revenues 2021'!D241:D242) + ('Total costs and revenues 2021'!D303*'Total costs and revenues 2021'!$H$8)</f>
        <v>435183167.11869115</v>
      </c>
      <c r="F75" s="11">
        <f>SUM('Total costs and revenues 2021'!E241:E242) + ('Total costs and revenues 2021'!E303*'Total costs and revenues 2021'!$H$8)</f>
        <v>434869187.02692151</v>
      </c>
      <c r="G75" s="11">
        <f>SUM('Total costs and revenues 2021'!F241:F242) + ('Total costs and revenues 2021'!F303*'Total costs and revenues 2021'!$H$8)</f>
        <v>431092562.62070829</v>
      </c>
      <c r="H75" s="11">
        <f>SUM('Total costs and revenues 2021'!G241:G242) + ('Total costs and revenues 2021'!G303*'Total costs and revenues 2021'!$H$8)</f>
        <v>430711793.49090761</v>
      </c>
      <c r="I75" s="11">
        <f>SUM('Total costs and revenues 2021'!H241:H242) + ('Total costs and revenues 2021'!H303*'Total costs and revenues 2021'!$H$8)</f>
        <v>441113075.13617074</v>
      </c>
      <c r="J75" s="11">
        <f>SUM('Total costs and revenues 2021'!I241:I242) + ('Total costs and revenues 2021'!I303*'Total costs and revenues 2021'!$H$8)</f>
        <v>456457502.7612462</v>
      </c>
      <c r="K75" s="11">
        <f>SUM('Total costs and revenues 2021'!J241:J242) + ('Total costs and revenues 2021'!J303*'Total costs and revenues 2021'!$H$8)</f>
        <v>465234596.70446944</v>
      </c>
      <c r="L75" s="11">
        <f>SUM('Total costs and revenues 2021'!K241:K242) + ('Total costs and revenues 2021'!K303*'Total costs and revenues 2021'!$H$8)</f>
        <v>473873258.45679927</v>
      </c>
      <c r="M75" s="11">
        <f>SUM('Total costs and revenues 2021'!L241:L242) + ('Total costs and revenues 2021'!L303*'Total costs and revenues 2021'!$H$8)</f>
        <v>482867005.15089798</v>
      </c>
      <c r="N75" s="11">
        <f>SUM('Total costs and revenues 2021'!M241:M242) + ('Total costs and revenues 2021'!M303*'Total costs and revenues 2021'!$H$8)</f>
        <v>465932900.43403333</v>
      </c>
      <c r="O75" s="11">
        <f>SUM('Total costs and revenues 2021'!N241:N242) + ('Total costs and revenues 2021'!N303*'Total costs and revenues 2021'!$H$8)</f>
        <v>455358025.47630978</v>
      </c>
      <c r="P75" s="11">
        <f>SUM('Total costs and revenues 2021'!O241:O242) + ('Total costs and revenues 2021'!O303*'Total costs and revenues 2021'!$H$8)</f>
        <v>438149422.4201858</v>
      </c>
      <c r="Q75" s="11">
        <f>SUM('Total costs and revenues 2021'!P241:P242) + ('Total costs and revenues 2021'!P303*'Total costs and revenues 2021'!$H$8)</f>
        <v>415617360.93083429</v>
      </c>
      <c r="R75" s="11">
        <f>SUM('Total costs and revenues 2021'!Q241:Q242) + ('Total costs and revenues 2021'!Q303*'Total costs and revenues 2021'!$H$8)</f>
        <v>420736223.59856218</v>
      </c>
      <c r="S75" s="11">
        <f>SUM('Total costs and revenues 2021'!R241:R242) + ('Total costs and revenues 2021'!R303*'Total costs and revenues 2021'!$H$8)</f>
        <v>411840499.00980788</v>
      </c>
      <c r="T75" s="11">
        <f>SUM('Total costs and revenues 2021'!S241:S242) + ('Total costs and revenues 2021'!S303*'Total costs and revenues 2021'!$H$8)</f>
        <v>417022539.20427585</v>
      </c>
      <c r="U75" s="11">
        <f>SUM('Total costs and revenues 2021'!T241:T242) + ('Total costs and revenues 2021'!T303*'Total costs and revenues 2021'!$H$8)</f>
        <v>416193531.20427585</v>
      </c>
      <c r="V75" s="11">
        <f>SUM('Total costs and revenues 2021'!U241:U242) + ('Total costs and revenues 2021'!U303*'Total costs and revenues 2021'!$H$8)</f>
        <v>416108454.20427585</v>
      </c>
      <c r="W75" s="11">
        <f>SUM('Total costs and revenues 2021'!V241:V242) + ('Total costs and revenues 2021'!V303*'Total costs and revenues 2021'!$H$8)</f>
        <v>416026131.20427585</v>
      </c>
    </row>
    <row r="76" spans="1:23" s="95" customFormat="1" x14ac:dyDescent="0.35">
      <c r="B76" s="40" t="s">
        <v>435</v>
      </c>
      <c r="C76" s="132">
        <f>SUM(D76:W76)</f>
        <v>9063044252.8944969</v>
      </c>
      <c r="D76" s="11">
        <f>SUM('Total costs and revenues 2021'!C281:C282) + ('Total costs and revenues 2021'!C303*'Total costs and revenues 2021'!$H$8)</f>
        <v>433560032.98585504</v>
      </c>
      <c r="E76" s="11">
        <f>SUM('Total costs and revenues 2021'!D281:D282) + ('Total costs and revenues 2021'!D303*'Total costs and revenues 2021'!$H$8)</f>
        <v>436323156.97293591</v>
      </c>
      <c r="F76" s="11">
        <f>SUM('Total costs and revenues 2021'!E281:E282) + ('Total costs and revenues 2021'!E303*'Total costs and revenues 2021'!$H$8)</f>
        <v>436796163.26713252</v>
      </c>
      <c r="G76" s="11">
        <f>SUM('Total costs and revenues 2021'!F281:F282) + ('Total costs and revenues 2021'!F303*'Total costs and revenues 2021'!$H$8)</f>
        <v>433835958.89376473</v>
      </c>
      <c r="H76" s="11">
        <f>SUM('Total costs and revenues 2021'!G281:G282) + ('Total costs and revenues 2021'!G303*'Total costs and revenues 2021'!$H$8)</f>
        <v>434773128.29184127</v>
      </c>
      <c r="I76" s="11">
        <f>SUM('Total costs and revenues 2021'!H281:H282) + ('Total costs and revenues 2021'!H303*'Total costs and revenues 2021'!$H$8)</f>
        <v>447276121.43700165</v>
      </c>
      <c r="J76" s="11">
        <f>SUM('Total costs and revenues 2021'!I281:I282) + ('Total costs and revenues 2021'!I303*'Total costs and revenues 2021'!$H$8)</f>
        <v>465192590.4860512</v>
      </c>
      <c r="K76" s="11">
        <f>SUM('Total costs and revenues 2021'!J281:J282) + ('Total costs and revenues 2021'!J303*'Total costs and revenues 2021'!$H$8)</f>
        <v>476386421.9661063</v>
      </c>
      <c r="L76" s="11">
        <f>SUM('Total costs and revenues 2021'!K281:K282) + ('Total costs and revenues 2021'!K303*'Total costs and revenues 2021'!$H$8)</f>
        <v>487577966.30436903</v>
      </c>
      <c r="M76" s="11">
        <f>SUM('Total costs and revenues 2021'!L281:L282) + ('Total costs and revenues 2021'!L303*'Total costs and revenues 2021'!$H$8)</f>
        <v>499338040.68004739</v>
      </c>
      <c r="N76" s="11">
        <f>SUM('Total costs and revenues 2021'!M281:M282) + ('Total costs and revenues 2021'!M303*'Total costs and revenues 2021'!$H$8)</f>
        <v>484647044.90111327</v>
      </c>
      <c r="O76" s="11">
        <f>SUM('Total costs and revenues 2021'!N281:N282) + ('Total costs and revenues 2021'!N303*'Total costs and revenues 2021'!$H$8)</f>
        <v>476205096.01274848</v>
      </c>
      <c r="P76" s="11">
        <f>SUM('Total costs and revenues 2021'!O281:O282) + ('Total costs and revenues 2021'!O303*'Total costs and revenues 2021'!$H$8)</f>
        <v>460809140.60011637</v>
      </c>
      <c r="Q76" s="11">
        <f>SUM('Total costs and revenues 2021'!P281:P282) + ('Total costs and revenues 2021'!P303*'Total costs and revenues 2021'!$H$8)</f>
        <v>439559978.36580575</v>
      </c>
      <c r="R76" s="11">
        <f>SUM('Total costs and revenues 2021'!Q281:Q282) + ('Total costs and revenues 2021'!Q303*'Total costs and revenues 2021'!$H$8)</f>
        <v>445461681.58247584</v>
      </c>
      <c r="S76" s="11">
        <f>SUM('Total costs and revenues 2021'!R281:R282) + ('Total costs and revenues 2021'!R303*'Total costs and revenues 2021'!$H$8)</f>
        <v>437176446.19963199</v>
      </c>
      <c r="T76" s="11">
        <f>SUM('Total costs and revenues 2021'!S281:S282) + ('Total costs and revenues 2021'!S303*'Total costs and revenues 2021'!$H$8)</f>
        <v>442716196.23687476</v>
      </c>
      <c r="U76" s="11">
        <f>SUM('Total costs and revenues 2021'!T281:T282) + ('Total costs and revenues 2021'!T303*'Total costs and revenues 2021'!$H$8)</f>
        <v>441887188.23687476</v>
      </c>
      <c r="V76" s="11">
        <f>SUM('Total costs and revenues 2021'!U281:U282) + ('Total costs and revenues 2021'!U303*'Total costs and revenues 2021'!$H$8)</f>
        <v>441802111.23687476</v>
      </c>
      <c r="W76" s="11">
        <f>SUM('Total costs and revenues 2021'!V281:V282) + ('Total costs and revenues 2021'!V303*'Total costs and revenues 2021'!$H$8)</f>
        <v>441719788.23687476</v>
      </c>
    </row>
    <row r="77" spans="1:23" s="95" customFormat="1" x14ac:dyDescent="0.35">
      <c r="B77" s="40" t="s">
        <v>436</v>
      </c>
      <c r="C77" s="132">
        <f>SUM(D77:W77)</f>
        <v>8452015799.384511</v>
      </c>
      <c r="D77" s="11">
        <f>SUM('Total costs and revenues 2021'!C261:C262) + ('Total costs and revenues 2021'!C303*'Total costs and revenues 2021'!$H$8)</f>
        <v>432725546.98585504</v>
      </c>
      <c r="E77" s="11">
        <f>SUM('Total costs and revenues 2021'!D261:D262) + ('Total costs and revenues 2021'!D303*'Total costs and revenues 2021'!$H$8)</f>
        <v>434043177.26444638</v>
      </c>
      <c r="F77" s="11">
        <f>SUM('Total costs and revenues 2021'!E261:E262) + ('Total costs and revenues 2021'!E303*'Total costs and revenues 2021'!$H$8)</f>
        <v>432942210.78671056</v>
      </c>
      <c r="G77" s="11">
        <f>SUM('Total costs and revenues 2021'!F261:F262) + ('Total costs and revenues 2021'!F303*'Total costs and revenues 2021'!$H$8)</f>
        <v>428349166.34765178</v>
      </c>
      <c r="H77" s="11">
        <f>SUM('Total costs and revenues 2021'!G261:G262) + ('Total costs and revenues 2021'!G303*'Total costs and revenues 2021'!$H$8)</f>
        <v>426650458.68997389</v>
      </c>
      <c r="I77" s="11">
        <f>SUM('Total costs and revenues 2021'!H261:H262) + ('Total costs and revenues 2021'!H303*'Total costs and revenues 2021'!$H$8)</f>
        <v>434950028.83533984</v>
      </c>
      <c r="J77" s="11">
        <f>SUM('Total costs and revenues 2021'!I261:I262) + ('Total costs and revenues 2021'!I303*'Total costs and revenues 2021'!$H$8)</f>
        <v>447722415.03644127</v>
      </c>
      <c r="K77" s="11">
        <f>SUM('Total costs and revenues 2021'!J261:J262) + ('Total costs and revenues 2021'!J303*'Total costs and revenues 2021'!$H$8)</f>
        <v>454082771.44283259</v>
      </c>
      <c r="L77" s="11">
        <f>SUM('Total costs and revenues 2021'!K261:K262) + ('Total costs and revenues 2021'!K303*'Total costs and revenues 2021'!$H$8)</f>
        <v>460168550.60922962</v>
      </c>
      <c r="M77" s="11">
        <f>SUM('Total costs and revenues 2021'!L261:L262) + ('Total costs and revenues 2021'!L303*'Total costs and revenues 2021'!$H$8)</f>
        <v>466395969.62174851</v>
      </c>
      <c r="N77" s="11">
        <f>SUM('Total costs and revenues 2021'!M261:M262) + ('Total costs and revenues 2021'!M303*'Total costs and revenues 2021'!$H$8)</f>
        <v>447218755.96695334</v>
      </c>
      <c r="O77" s="11">
        <f>SUM('Total costs and revenues 2021'!N261:N262) + ('Total costs and revenues 2021'!N303*'Total costs and revenues 2021'!$H$8)</f>
        <v>434510954.93987083</v>
      </c>
      <c r="P77" s="11">
        <f>SUM('Total costs and revenues 2021'!O261:O262) + ('Total costs and revenues 2021'!O303*'Total costs and revenues 2021'!$H$8)</f>
        <v>415489704.24025506</v>
      </c>
      <c r="Q77" s="11">
        <f>SUM('Total costs and revenues 2021'!P261:P262) + ('Total costs and revenues 2021'!P303*'Total costs and revenues 2021'!$H$8)</f>
        <v>391674743.49586272</v>
      </c>
      <c r="R77" s="11">
        <f>SUM('Total costs and revenues 2021'!Q261:Q262) + ('Total costs and revenues 2021'!Q303*'Total costs and revenues 2021'!$H$8)</f>
        <v>396010765.6146484</v>
      </c>
      <c r="S77" s="11">
        <f>SUM('Total costs and revenues 2021'!R261:R262) + ('Total costs and revenues 2021'!R303*'Total costs and revenues 2021'!$H$8)</f>
        <v>386504551.81998384</v>
      </c>
      <c r="T77" s="11">
        <f>SUM('Total costs and revenues 2021'!S261:S262) + ('Total costs and revenues 2021'!S303*'Total costs and revenues 2021'!$H$8)</f>
        <v>391328882.17167699</v>
      </c>
      <c r="U77" s="11">
        <f>SUM('Total costs and revenues 2021'!T261:T262) + ('Total costs and revenues 2021'!T303*'Total costs and revenues 2021'!$H$8)</f>
        <v>390499874.17167699</v>
      </c>
      <c r="V77" s="11">
        <f>SUM('Total costs and revenues 2021'!U261:U262) + ('Total costs and revenues 2021'!U303*'Total costs and revenues 2021'!$H$8)</f>
        <v>390414797.17167699</v>
      </c>
      <c r="W77" s="11">
        <f>SUM('Total costs and revenues 2021'!V261:V262) + ('Total costs and revenues 2021'!V303*'Total costs and revenues 2021'!$H$8)</f>
        <v>390332474.17167699</v>
      </c>
    </row>
    <row r="78" spans="1:23" s="95" customFormat="1" x14ac:dyDescent="0.35">
      <c r="B78" s="40"/>
      <c r="D78" s="11"/>
      <c r="E78" s="11"/>
      <c r="F78" s="11"/>
      <c r="G78" s="11"/>
      <c r="H78" s="11"/>
      <c r="I78" s="11"/>
      <c r="J78" s="11"/>
      <c r="K78" s="11"/>
      <c r="L78" s="11"/>
      <c r="M78" s="11"/>
      <c r="N78" s="11"/>
      <c r="O78" s="11"/>
      <c r="P78" s="11"/>
      <c r="Q78" s="11"/>
      <c r="R78" s="11"/>
      <c r="S78" s="11"/>
      <c r="T78" s="11"/>
      <c r="U78" s="11"/>
      <c r="V78" s="11"/>
      <c r="W78" s="11"/>
    </row>
    <row r="79" spans="1:23" s="95" customFormat="1" x14ac:dyDescent="0.35">
      <c r="B79" s="127" t="s">
        <v>379</v>
      </c>
      <c r="C79" s="96"/>
      <c r="D79" s="11"/>
      <c r="E79" s="11"/>
      <c r="F79" s="11"/>
      <c r="G79" s="11"/>
      <c r="H79" s="11"/>
      <c r="I79" s="11"/>
      <c r="J79" s="11"/>
      <c r="K79" s="11"/>
      <c r="L79" s="11"/>
      <c r="M79" s="11"/>
      <c r="N79" s="11"/>
      <c r="O79" s="11"/>
      <c r="P79" s="11"/>
      <c r="Q79" s="11"/>
      <c r="R79" s="11"/>
      <c r="S79" s="11"/>
      <c r="T79" s="11"/>
      <c r="U79" s="11"/>
      <c r="V79" s="11"/>
      <c r="W79" s="11"/>
    </row>
    <row r="80" spans="1:23" s="95" customFormat="1" x14ac:dyDescent="0.35">
      <c r="B80" s="40" t="s">
        <v>168</v>
      </c>
      <c r="C80" s="206">
        <f>SUM(D80:W80)</f>
        <v>4811972008.7510567</v>
      </c>
      <c r="D80" s="11">
        <f>D67+D73</f>
        <v>433142789.98585504</v>
      </c>
      <c r="E80" s="11">
        <f t="shared" ref="E80:W80" si="17">E67+E73</f>
        <v>406595278.64536679</v>
      </c>
      <c r="F80" s="11">
        <f t="shared" si="17"/>
        <v>379460245.01163077</v>
      </c>
      <c r="G80" s="11">
        <f t="shared" si="17"/>
        <v>351147473.65389282</v>
      </c>
      <c r="H80" s="11">
        <f t="shared" si="17"/>
        <v>327153474.84095442</v>
      </c>
      <c r="I80" s="11">
        <f t="shared" si="17"/>
        <v>311930477.27739424</v>
      </c>
      <c r="J80" s="11">
        <f t="shared" si="17"/>
        <v>300037647.80090117</v>
      </c>
      <c r="K80" s="11">
        <f t="shared" si="17"/>
        <v>283984549.24136114</v>
      </c>
      <c r="L80" s="11">
        <f t="shared" si="17"/>
        <v>268218381.29246685</v>
      </c>
      <c r="M80" s="11">
        <f t="shared" si="17"/>
        <v>253017486.84173882</v>
      </c>
      <c r="N80" s="11">
        <f t="shared" si="17"/>
        <v>225607423.615273</v>
      </c>
      <c r="O80" s="11">
        <f t="shared" si="17"/>
        <v>203533468.66419041</v>
      </c>
      <c r="P80" s="11">
        <f t="shared" si="17"/>
        <v>180449732.29516703</v>
      </c>
      <c r="Q80" s="11">
        <f t="shared" si="17"/>
        <v>157498044.83169287</v>
      </c>
      <c r="R80" s="11">
        <f t="shared" si="17"/>
        <v>147714534.08432731</v>
      </c>
      <c r="S80" s="11">
        <f t="shared" si="17"/>
        <v>133489663.61853313</v>
      </c>
      <c r="T80" s="11">
        <f t="shared" si="17"/>
        <v>125388975.71789458</v>
      </c>
      <c r="U80" s="11">
        <f t="shared" si="17"/>
        <v>116085076.34392497</v>
      </c>
      <c r="V80" s="11">
        <f t="shared" si="17"/>
        <v>107663586.81827217</v>
      </c>
      <c r="W80" s="11">
        <f t="shared" si="17"/>
        <v>99853698.170219988</v>
      </c>
    </row>
    <row r="81" spans="1:23" s="95" customFormat="1" x14ac:dyDescent="0.35">
      <c r="B81" s="40" t="s">
        <v>169</v>
      </c>
      <c r="C81" s="206">
        <f t="shared" ref="C81:C82" si="18">SUM(D81:W81)</f>
        <v>4933320188.4923449</v>
      </c>
      <c r="D81" s="11">
        <f>D69+D73</f>
        <v>433560032.98585504</v>
      </c>
      <c r="E81" s="11">
        <f t="shared" ref="E81:W81" si="19">E69+E73</f>
        <v>407652783.14837682</v>
      </c>
      <c r="F81" s="11">
        <f t="shared" si="19"/>
        <v>381118452.37031651</v>
      </c>
      <c r="G81" s="11">
        <f t="shared" si="19"/>
        <v>353337413.88360739</v>
      </c>
      <c r="H81" s="11">
        <f t="shared" si="19"/>
        <v>330160892.52521205</v>
      </c>
      <c r="I81" s="11">
        <f t="shared" si="19"/>
        <v>316163997.37863982</v>
      </c>
      <c r="J81" s="11">
        <f t="shared" si="19"/>
        <v>305603795.23739666</v>
      </c>
      <c r="K81" s="11">
        <f t="shared" si="19"/>
        <v>290576510.25038362</v>
      </c>
      <c r="L81" s="11">
        <f t="shared" si="19"/>
        <v>275733220.54242373</v>
      </c>
      <c r="M81" s="11">
        <f t="shared" si="19"/>
        <v>261395712.55618507</v>
      </c>
      <c r="N81" s="11">
        <f t="shared" si="19"/>
        <v>234437864.12911385</v>
      </c>
      <c r="O81" s="11">
        <f t="shared" si="19"/>
        <v>212658590.38977051</v>
      </c>
      <c r="P81" s="11">
        <f t="shared" si="19"/>
        <v>189650612.45277864</v>
      </c>
      <c r="Q81" s="11">
        <f t="shared" si="19"/>
        <v>166516408.30905074</v>
      </c>
      <c r="R81" s="11">
        <f t="shared" si="19"/>
        <v>156353896.50019026</v>
      </c>
      <c r="S81" s="11">
        <f t="shared" si="19"/>
        <v>141701792.04193524</v>
      </c>
      <c r="T81" s="11">
        <f t="shared" si="19"/>
        <v>133114460.63751502</v>
      </c>
      <c r="U81" s="11">
        <f t="shared" si="19"/>
        <v>123251574.41407381</v>
      </c>
      <c r="V81" s="11">
        <f t="shared" si="19"/>
        <v>114311544.2117312</v>
      </c>
      <c r="W81" s="11">
        <f t="shared" si="19"/>
        <v>106020634.52778865</v>
      </c>
    </row>
    <row r="82" spans="1:23" s="95" customFormat="1" x14ac:dyDescent="0.35">
      <c r="B82" s="40" t="s">
        <v>170</v>
      </c>
      <c r="C82" s="206">
        <f t="shared" si="18"/>
        <v>4690623829.0097704</v>
      </c>
      <c r="D82" s="11">
        <f>D71+D73</f>
        <v>432725546.98585504</v>
      </c>
      <c r="E82" s="11">
        <f t="shared" ref="E82:W82" si="20">E71+E73</f>
        <v>405537774.14235681</v>
      </c>
      <c r="F82" s="11">
        <f t="shared" si="20"/>
        <v>377802037.65294498</v>
      </c>
      <c r="G82" s="11">
        <f t="shared" si="20"/>
        <v>348957533.42417818</v>
      </c>
      <c r="H82" s="11">
        <f t="shared" si="20"/>
        <v>324146057.15669686</v>
      </c>
      <c r="I82" s="11">
        <f t="shared" si="20"/>
        <v>307696957.17614859</v>
      </c>
      <c r="J82" s="11">
        <f t="shared" si="20"/>
        <v>294471500.36440575</v>
      </c>
      <c r="K82" s="11">
        <f t="shared" si="20"/>
        <v>277392588.23233867</v>
      </c>
      <c r="L82" s="11">
        <f t="shared" si="20"/>
        <v>260703542.04251003</v>
      </c>
      <c r="M82" s="11">
        <f t="shared" si="20"/>
        <v>244639261.12729251</v>
      </c>
      <c r="N82" s="11">
        <f t="shared" si="20"/>
        <v>216776983.10143209</v>
      </c>
      <c r="O82" s="11">
        <f t="shared" si="20"/>
        <v>194408346.93861026</v>
      </c>
      <c r="P82" s="11">
        <f t="shared" si="20"/>
        <v>171248852.13755536</v>
      </c>
      <c r="Q82" s="11">
        <f t="shared" si="20"/>
        <v>148479681.35433495</v>
      </c>
      <c r="R82" s="11">
        <f t="shared" si="20"/>
        <v>139075171.6684643</v>
      </c>
      <c r="S82" s="11">
        <f t="shared" si="20"/>
        <v>125277535.19513108</v>
      </c>
      <c r="T82" s="11">
        <f t="shared" si="20"/>
        <v>117663490.79827417</v>
      </c>
      <c r="U82" s="11">
        <f t="shared" si="20"/>
        <v>108918578.27377616</v>
      </c>
      <c r="V82" s="11">
        <f t="shared" si="20"/>
        <v>101015629.42481315</v>
      </c>
      <c r="W82" s="11">
        <f t="shared" si="20"/>
        <v>93686761.812651336</v>
      </c>
    </row>
    <row r="83" spans="1:23" s="95" customFormat="1" x14ac:dyDescent="0.35">
      <c r="D83" s="11"/>
      <c r="E83" s="11"/>
      <c r="F83" s="11"/>
      <c r="G83" s="11"/>
      <c r="H83" s="11"/>
      <c r="I83" s="11"/>
      <c r="J83" s="11"/>
      <c r="K83" s="11"/>
      <c r="L83" s="11"/>
      <c r="M83" s="11"/>
      <c r="N83" s="11"/>
      <c r="O83" s="11"/>
      <c r="P83" s="11"/>
      <c r="Q83" s="11"/>
      <c r="R83" s="11"/>
      <c r="S83" s="11"/>
      <c r="T83" s="11"/>
      <c r="U83" s="11"/>
      <c r="V83" s="11"/>
      <c r="W83" s="11"/>
    </row>
    <row r="84" spans="1:23" s="95" customFormat="1" x14ac:dyDescent="0.35">
      <c r="B84" s="40" t="s">
        <v>380</v>
      </c>
      <c r="C84" s="37" t="b">
        <f>C80=W84</f>
        <v>1</v>
      </c>
      <c r="D84" s="11">
        <f>SUM($D80:D80)</f>
        <v>433142789.98585504</v>
      </c>
      <c r="E84" s="11">
        <f>SUM($D80:E80)</f>
        <v>839738068.63122177</v>
      </c>
      <c r="F84" s="11">
        <f>SUM($D80:F80)</f>
        <v>1219198313.6428525</v>
      </c>
      <c r="G84" s="11">
        <f>SUM($D80:G80)</f>
        <v>1570345787.2967453</v>
      </c>
      <c r="H84" s="11">
        <f>SUM($D80:H80)</f>
        <v>1897499262.1376996</v>
      </c>
      <c r="I84" s="11">
        <f>SUM($D80:I80)</f>
        <v>2209429739.4150939</v>
      </c>
      <c r="J84" s="11">
        <f>SUM($D80:J80)</f>
        <v>2509467387.2159948</v>
      </c>
      <c r="K84" s="11">
        <f>SUM($D80:K80)</f>
        <v>2793451936.457356</v>
      </c>
      <c r="L84" s="11">
        <f>SUM($D80:L80)</f>
        <v>3061670317.7498226</v>
      </c>
      <c r="M84" s="11">
        <f>SUM($D80:M80)</f>
        <v>3314687804.5915613</v>
      </c>
      <c r="N84" s="11">
        <f>SUM($D80:N80)</f>
        <v>3540295228.2068343</v>
      </c>
      <c r="O84" s="11">
        <f>SUM($D80:O80)</f>
        <v>3743828696.8710246</v>
      </c>
      <c r="P84" s="11">
        <f>SUM($D80:P80)</f>
        <v>3924278429.1661916</v>
      </c>
      <c r="Q84" s="11">
        <f>SUM($D80:Q80)</f>
        <v>4081776473.9978843</v>
      </c>
      <c r="R84" s="11">
        <f>SUM($D80:R80)</f>
        <v>4229491008.0822115</v>
      </c>
      <c r="S84" s="11">
        <f>SUM($D80:S80)</f>
        <v>4362980671.7007446</v>
      </c>
      <c r="T84" s="11">
        <f>SUM($D80:T80)</f>
        <v>4488369647.4186392</v>
      </c>
      <c r="U84" s="11">
        <f>SUM($D80:U80)</f>
        <v>4604454723.7625637</v>
      </c>
      <c r="V84" s="11">
        <f>SUM($D80:V80)</f>
        <v>4712118310.5808363</v>
      </c>
      <c r="W84" s="11">
        <f>SUM($D80:W80)</f>
        <v>4811972008.7510567</v>
      </c>
    </row>
    <row r="85" spans="1:23" s="95" customFormat="1" x14ac:dyDescent="0.35">
      <c r="B85" s="40" t="s">
        <v>381</v>
      </c>
      <c r="C85" s="37" t="b">
        <f>C81=W85</f>
        <v>1</v>
      </c>
      <c r="D85" s="11">
        <f>SUM($D81:D81)</f>
        <v>433560032.98585504</v>
      </c>
      <c r="E85" s="11">
        <f>SUM($D81:E81)</f>
        <v>841212816.13423181</v>
      </c>
      <c r="F85" s="11">
        <f>SUM($D81:F81)</f>
        <v>1222331268.5045483</v>
      </c>
      <c r="G85" s="11">
        <f>SUM($D81:G81)</f>
        <v>1575668682.3881557</v>
      </c>
      <c r="H85" s="11">
        <f>SUM($D81:H81)</f>
        <v>1905829574.9133677</v>
      </c>
      <c r="I85" s="11">
        <f>SUM($D81:I81)</f>
        <v>2221993572.2920074</v>
      </c>
      <c r="J85" s="11">
        <f>SUM($D81:J81)</f>
        <v>2527597367.5294042</v>
      </c>
      <c r="K85" s="11">
        <f>SUM($D81:K81)</f>
        <v>2818173877.779788</v>
      </c>
      <c r="L85" s="11">
        <f>SUM($D81:L81)</f>
        <v>3093907098.3222117</v>
      </c>
      <c r="M85" s="11">
        <f>SUM($D81:M81)</f>
        <v>3355302810.878397</v>
      </c>
      <c r="N85" s="11">
        <f>SUM($D81:N81)</f>
        <v>3589740675.0075107</v>
      </c>
      <c r="O85" s="11">
        <f>SUM($D81:O81)</f>
        <v>3802399265.3972812</v>
      </c>
      <c r="P85" s="11">
        <f>SUM($D81:P81)</f>
        <v>3992049877.85006</v>
      </c>
      <c r="Q85" s="11">
        <f>SUM($D81:Q81)</f>
        <v>4158566286.1591105</v>
      </c>
      <c r="R85" s="11">
        <f>SUM($D81:R81)</f>
        <v>4314920182.6593008</v>
      </c>
      <c r="S85" s="11">
        <f>SUM($D81:S81)</f>
        <v>4456621974.7012358</v>
      </c>
      <c r="T85" s="11">
        <f>SUM($D81:T81)</f>
        <v>4589736435.3387508</v>
      </c>
      <c r="U85" s="11">
        <f>SUM($D81:U81)</f>
        <v>4712988009.7528248</v>
      </c>
      <c r="V85" s="11">
        <f>SUM($D81:V81)</f>
        <v>4827299553.9645557</v>
      </c>
      <c r="W85" s="11">
        <f>SUM($D81:W81)</f>
        <v>4933320188.4923449</v>
      </c>
    </row>
    <row r="86" spans="1:23" s="95" customFormat="1" x14ac:dyDescent="0.35">
      <c r="B86" s="40" t="s">
        <v>382</v>
      </c>
      <c r="C86" s="37" t="b">
        <f t="shared" ref="C86" si="21">C82=W86</f>
        <v>1</v>
      </c>
      <c r="D86" s="11">
        <f>SUM($D82:D82)</f>
        <v>432725546.98585504</v>
      </c>
      <c r="E86" s="11">
        <f>SUM($D82:E82)</f>
        <v>838263321.12821186</v>
      </c>
      <c r="F86" s="11">
        <f>SUM($D82:F82)</f>
        <v>1216065358.7811568</v>
      </c>
      <c r="G86" s="11">
        <f>SUM($D82:G82)</f>
        <v>1565022892.2053349</v>
      </c>
      <c r="H86" s="11">
        <f>SUM($D82:H82)</f>
        <v>1889168949.3620317</v>
      </c>
      <c r="I86" s="11">
        <f>SUM($D82:I82)</f>
        <v>2196865906.5381804</v>
      </c>
      <c r="J86" s="11">
        <f>SUM($D82:J82)</f>
        <v>2491337406.902586</v>
      </c>
      <c r="K86" s="11">
        <f>SUM($D82:K82)</f>
        <v>2768729995.1349249</v>
      </c>
      <c r="L86" s="11">
        <f>SUM($D82:L82)</f>
        <v>3029433537.1774349</v>
      </c>
      <c r="M86" s="11">
        <f>SUM($D82:M82)</f>
        <v>3274072798.3047276</v>
      </c>
      <c r="N86" s="11">
        <f>SUM($D82:N82)</f>
        <v>3490849781.4061594</v>
      </c>
      <c r="O86" s="11">
        <f>SUM($D82:O82)</f>
        <v>3685258128.3447695</v>
      </c>
      <c r="P86" s="11">
        <f>SUM($D82:P82)</f>
        <v>3856506980.4823246</v>
      </c>
      <c r="Q86" s="11">
        <f>SUM($D82:Q82)</f>
        <v>4004986661.8366594</v>
      </c>
      <c r="R86" s="11">
        <f>SUM($D82:R82)</f>
        <v>4144061833.5051236</v>
      </c>
      <c r="S86" s="11">
        <f>SUM($D82:S82)</f>
        <v>4269339368.7002549</v>
      </c>
      <c r="T86" s="11">
        <f>SUM($D82:T82)</f>
        <v>4387002859.4985294</v>
      </c>
      <c r="U86" s="11">
        <f>SUM($D82:U82)</f>
        <v>4495921437.7723055</v>
      </c>
      <c r="V86" s="11">
        <f>SUM($D82:V82)</f>
        <v>4596937067.1971188</v>
      </c>
      <c r="W86" s="11">
        <f>SUM($D82:W82)</f>
        <v>4690623829.0097704</v>
      </c>
    </row>
    <row r="88" spans="1:23" s="95" customFormat="1" ht="21" x14ac:dyDescent="0.5">
      <c r="A88" s="203" t="s">
        <v>391</v>
      </c>
    </row>
    <row r="89" spans="1:23" s="95" customFormat="1" ht="18.5" x14ac:dyDescent="0.45">
      <c r="A89" s="128"/>
    </row>
    <row r="90" spans="1:23" s="95" customFormat="1" ht="15.5" x14ac:dyDescent="0.35">
      <c r="A90" s="51" t="s">
        <v>375</v>
      </c>
    </row>
    <row r="91" spans="1:23" s="95" customFormat="1" x14ac:dyDescent="0.35">
      <c r="B91" s="40" t="s">
        <v>131</v>
      </c>
      <c r="C91" s="40"/>
      <c r="D91" s="208">
        <f>'Total costs and revenues 2026'!C219</f>
        <v>5440924138.0424728</v>
      </c>
      <c r="E91" s="37" t="b">
        <f>ROUND(D91,0) = ROUND(C123,0)</f>
        <v>1</v>
      </c>
    </row>
    <row r="92" spans="1:23" s="95" customFormat="1" x14ac:dyDescent="0.35">
      <c r="B92" s="40" t="s">
        <v>132</v>
      </c>
      <c r="C92" s="40"/>
      <c r="D92" s="208">
        <f>'Total costs and revenues 2026'!C220</f>
        <v>5918876880.0053005</v>
      </c>
      <c r="E92" s="37" t="b">
        <f t="shared" ref="E92:E93" si="22">ROUND(D92,0) = ROUND(C124,0)</f>
        <v>1</v>
      </c>
    </row>
    <row r="93" spans="1:23" s="95" customFormat="1" x14ac:dyDescent="0.35">
      <c r="B93" s="40" t="s">
        <v>133</v>
      </c>
      <c r="C93" s="40"/>
      <c r="D93" s="208">
        <f>'Total costs and revenues 2026'!C221</f>
        <v>5177719250.7337093</v>
      </c>
      <c r="E93" s="37" t="b">
        <f t="shared" si="22"/>
        <v>1</v>
      </c>
    </row>
    <row r="94" spans="1:23" s="95" customFormat="1" x14ac:dyDescent="0.35"/>
    <row r="95" spans="1:23" s="95" customFormat="1" x14ac:dyDescent="0.35">
      <c r="D95" s="43">
        <v>1</v>
      </c>
      <c r="E95" s="43">
        <v>2</v>
      </c>
      <c r="F95" s="43">
        <v>3</v>
      </c>
      <c r="G95" s="43">
        <v>4</v>
      </c>
      <c r="H95" s="43">
        <v>5</v>
      </c>
      <c r="I95" s="43">
        <v>6</v>
      </c>
      <c r="J95" s="43">
        <v>7</v>
      </c>
      <c r="K95" s="43">
        <v>8</v>
      </c>
      <c r="L95" s="43">
        <v>9</v>
      </c>
      <c r="M95" s="43">
        <v>10</v>
      </c>
      <c r="N95" s="43">
        <v>11</v>
      </c>
      <c r="O95" s="43">
        <v>12</v>
      </c>
      <c r="P95" s="43">
        <v>13</v>
      </c>
      <c r="Q95" s="43">
        <v>14</v>
      </c>
      <c r="R95" s="43">
        <v>15</v>
      </c>
      <c r="S95" s="43">
        <v>16</v>
      </c>
      <c r="T95" s="43">
        <v>17</v>
      </c>
      <c r="U95" s="43">
        <v>18</v>
      </c>
      <c r="V95" s="43">
        <v>19</v>
      </c>
      <c r="W95" s="43">
        <v>20</v>
      </c>
    </row>
    <row r="96" spans="1:23" s="95" customFormat="1" x14ac:dyDescent="0.35">
      <c r="C96" s="96" t="s">
        <v>21</v>
      </c>
      <c r="D96" s="15" t="s">
        <v>0</v>
      </c>
      <c r="E96" s="15" t="s">
        <v>1</v>
      </c>
      <c r="F96" s="52" t="s">
        <v>2</v>
      </c>
      <c r="G96" s="52" t="s">
        <v>3</v>
      </c>
      <c r="H96" s="15" t="s">
        <v>4</v>
      </c>
      <c r="I96" s="15" t="s">
        <v>5</v>
      </c>
      <c r="J96" s="15" t="s">
        <v>6</v>
      </c>
      <c r="K96" s="15" t="s">
        <v>7</v>
      </c>
      <c r="L96" s="15" t="s">
        <v>8</v>
      </c>
      <c r="M96" s="148" t="s">
        <v>9</v>
      </c>
      <c r="N96" s="15" t="s">
        <v>63</v>
      </c>
      <c r="O96" s="15" t="s">
        <v>64</v>
      </c>
      <c r="P96" s="15" t="s">
        <v>65</v>
      </c>
      <c r="Q96" s="15" t="s">
        <v>66</v>
      </c>
      <c r="R96" s="15" t="s">
        <v>67</v>
      </c>
      <c r="S96" s="15" t="s">
        <v>68</v>
      </c>
      <c r="T96" s="15" t="s">
        <v>69</v>
      </c>
      <c r="U96" s="15" t="s">
        <v>70</v>
      </c>
      <c r="V96" s="15" t="s">
        <v>71</v>
      </c>
      <c r="W96" s="15" t="s">
        <v>72</v>
      </c>
    </row>
    <row r="97" spans="2:23" s="95" customFormat="1" x14ac:dyDescent="0.35"/>
    <row r="98" spans="2:23" s="95" customFormat="1" x14ac:dyDescent="0.35">
      <c r="B98" s="40" t="s">
        <v>105</v>
      </c>
      <c r="C98" s="40"/>
      <c r="D98" s="209">
        <f>'Total costs and revenues 2026'!C127</f>
        <v>1</v>
      </c>
      <c r="E98" s="209">
        <f>'Total costs and revenues 2026'!D127</f>
        <v>0.92764378478664189</v>
      </c>
      <c r="F98" s="209">
        <f>'Total costs and revenues 2026'!E127</f>
        <v>0.86052299145328559</v>
      </c>
      <c r="G98" s="209">
        <f>'Total costs and revenues 2026'!F127</f>
        <v>0.79825880468764887</v>
      </c>
      <c r="H98" s="209">
        <f>'Total costs and revenues 2026'!G127</f>
        <v>0.74049981881971139</v>
      </c>
      <c r="I98" s="209">
        <f>'Total costs and revenues 2026'!H127</f>
        <v>0.69332784649317492</v>
      </c>
      <c r="J98" s="209">
        <f>'Total costs and revenues 2026'!I127</f>
        <v>0.64435673465908438</v>
      </c>
      <c r="K98" s="209">
        <f>'Total costs and revenues 2026'!J127</f>
        <v>0.59884454893966943</v>
      </c>
      <c r="L98" s="209">
        <f>'Total costs and revenues 2026'!K127</f>
        <v>0.55654697856846613</v>
      </c>
      <c r="M98" s="209">
        <f>'Total costs and revenues 2026'!L127</f>
        <v>0.5172369689298012</v>
      </c>
      <c r="N98" s="209">
        <f>'Total costs and revenues 2026'!M127</f>
        <v>0.48070350272286355</v>
      </c>
      <c r="O98" s="209">
        <f>'Total costs and revenues 2026'!N127</f>
        <v>0.44675046721455708</v>
      </c>
      <c r="P98" s="209">
        <f>'Total costs and revenues 2026'!O127</f>
        <v>0.41519560150051776</v>
      </c>
      <c r="Q98" s="209">
        <f>'Total costs and revenues 2026'!P127</f>
        <v>0.38586951812315778</v>
      </c>
      <c r="R98" s="209">
        <f>'Total costs and revenues 2026'!Q127</f>
        <v>0.35861479379475625</v>
      </c>
      <c r="S98" s="209">
        <f>'Total costs and revenues 2026'!R127</f>
        <v>0.33328512434456897</v>
      </c>
      <c r="T98" s="209">
        <f>'Total costs and revenues 2026'!S127</f>
        <v>0.30974453935368867</v>
      </c>
      <c r="U98" s="209">
        <f>'Total costs and revenues 2026'!T127</f>
        <v>0.28786667226179241</v>
      </c>
      <c r="V98" s="209">
        <f>'Total costs and revenues 2026'!U127</f>
        <v>0.26753408202768814</v>
      </c>
      <c r="W98" s="209">
        <f>'Total costs and revenues 2026'!V127</f>
        <v>0.24863762270231238</v>
      </c>
    </row>
    <row r="99" spans="2:23" s="95" customFormat="1" x14ac:dyDescent="0.35">
      <c r="B99" s="40" t="s">
        <v>106</v>
      </c>
      <c r="C99" s="40"/>
      <c r="D99" s="209">
        <f>'Total costs and revenues 2026'!C128</f>
        <v>1</v>
      </c>
      <c r="E99" s="209">
        <f>'Total costs and revenues 2026'!D128</f>
        <v>0.93370681605975725</v>
      </c>
      <c r="F99" s="209">
        <f>'Total costs and revenues 2026'!E128</f>
        <v>0.8718084183564494</v>
      </c>
      <c r="G99" s="209">
        <f>'Total costs and revenues 2026'!F128</f>
        <v>0.81401346251769324</v>
      </c>
      <c r="H99" s="209">
        <f>'Total costs and revenues 2026'!G128</f>
        <v>0.76004991831717383</v>
      </c>
      <c r="I99" s="209">
        <f>'Total costs and revenues 2026'!H128</f>
        <v>0.70966378927840701</v>
      </c>
      <c r="J99" s="209">
        <f>'Total costs and revenues 2026'!I128</f>
        <v>0.66261791716004381</v>
      </c>
      <c r="K99" s="209">
        <f>'Total costs and revenues 2026'!J128</f>
        <v>0.61869086569565257</v>
      </c>
      <c r="L99" s="209">
        <f>'Total costs and revenues 2026'!K128</f>
        <v>0.57767587833394263</v>
      </c>
      <c r="M99" s="209">
        <f>'Total costs and revenues 2026'!L128</f>
        <v>0.53937990507370936</v>
      </c>
      <c r="N99" s="209">
        <f>'Total costs and revenues 2026'!M128</f>
        <v>0.50362269381298719</v>
      </c>
      <c r="O99" s="209">
        <f>'Total costs and revenues 2026'!N128</f>
        <v>0.4702359419355624</v>
      </c>
      <c r="P99" s="209">
        <f>'Total costs and revenues 2026'!O128</f>
        <v>0.43906250414151476</v>
      </c>
      <c r="Q99" s="209">
        <f>'Total costs and revenues 2026'!P128</f>
        <v>0.40995565279319773</v>
      </c>
      <c r="R99" s="209">
        <f>'Total costs and revenues 2026'!Q128</f>
        <v>0.382778387295236</v>
      </c>
      <c r="S99" s="209">
        <f>'Total costs and revenues 2026'!R128</f>
        <v>0.35740278925792346</v>
      </c>
      <c r="T99" s="209">
        <f>'Total costs and revenues 2026'!S128</f>
        <v>0.33370942040889212</v>
      </c>
      <c r="U99" s="209">
        <f>'Total costs and revenues 2026'!T128</f>
        <v>0.31158676041913363</v>
      </c>
      <c r="V99" s="209">
        <f>'Total costs and revenues 2026'!U128</f>
        <v>0.29093068199732369</v>
      </c>
      <c r="W99" s="209">
        <f>'Total costs and revenues 2026'!V128</f>
        <v>0.27164396078181485</v>
      </c>
    </row>
    <row r="100" spans="2:23" s="95" customFormat="1" x14ac:dyDescent="0.35">
      <c r="B100" s="40"/>
      <c r="C100" s="40"/>
      <c r="D100" s="68"/>
      <c r="E100" s="68"/>
      <c r="F100" s="68"/>
      <c r="G100" s="68"/>
      <c r="H100" s="68"/>
      <c r="I100" s="68"/>
      <c r="J100" s="68"/>
      <c r="K100" s="68"/>
      <c r="L100" s="68"/>
      <c r="M100" s="68"/>
      <c r="N100" s="68"/>
      <c r="O100" s="68"/>
      <c r="P100" s="68"/>
      <c r="Q100" s="68"/>
      <c r="R100" s="68"/>
      <c r="S100" s="68"/>
      <c r="T100" s="68"/>
      <c r="U100" s="68"/>
      <c r="V100" s="68"/>
      <c r="W100" s="68"/>
    </row>
    <row r="101" spans="2:23" s="95" customFormat="1" x14ac:dyDescent="0.35">
      <c r="B101" s="40" t="s">
        <v>355</v>
      </c>
      <c r="C101" s="40"/>
      <c r="D101" s="68">
        <f>D98*(1-D107)+D99*D107</f>
        <v>1</v>
      </c>
      <c r="E101" s="68">
        <f>E98*(1-E107)+E99*E107</f>
        <v>0.93347170184620765</v>
      </c>
      <c r="F101" s="68">
        <f t="shared" ref="F101:W101" si="23">F98*(1-F107)+F99*F107</f>
        <v>0.87095795653701691</v>
      </c>
      <c r="G101" s="68">
        <f t="shared" si="23"/>
        <v>0.81213504511997514</v>
      </c>
      <c r="H101" s="68">
        <f t="shared" si="23"/>
        <v>0.7566934636152941</v>
      </c>
      <c r="I101" s="68">
        <f t="shared" si="23"/>
        <v>0.70590140250032263</v>
      </c>
      <c r="J101" s="68">
        <f t="shared" si="23"/>
        <v>0.65710776924464187</v>
      </c>
      <c r="K101" s="68">
        <f t="shared" si="23"/>
        <v>0.61115929303515393</v>
      </c>
      <c r="L101" s="68">
        <f t="shared" si="23"/>
        <v>0.56773247309169661</v>
      </c>
      <c r="M101" s="68">
        <f t="shared" si="23"/>
        <v>0.52686052099475633</v>
      </c>
      <c r="N101" s="68">
        <f t="shared" si="23"/>
        <v>0.48794784868192931</v>
      </c>
      <c r="O101" s="68">
        <f t="shared" si="23"/>
        <v>0.45058890831836262</v>
      </c>
      <c r="P101" s="68">
        <f t="shared" si="23"/>
        <v>0.41534262757103713</v>
      </c>
      <c r="Q101" s="68">
        <f t="shared" si="23"/>
        <v>0.38586951812315778</v>
      </c>
      <c r="R101" s="68">
        <f t="shared" si="23"/>
        <v>0.35861479379475625</v>
      </c>
      <c r="S101" s="68">
        <f t="shared" si="23"/>
        <v>0.33328512434456897</v>
      </c>
      <c r="T101" s="68">
        <f t="shared" si="23"/>
        <v>0.30974453935368867</v>
      </c>
      <c r="U101" s="68">
        <f t="shared" si="23"/>
        <v>0.28786667226179241</v>
      </c>
      <c r="V101" s="68">
        <f t="shared" si="23"/>
        <v>0.26753408202768814</v>
      </c>
      <c r="W101" s="68">
        <f t="shared" si="23"/>
        <v>0.24863762270231238</v>
      </c>
    </row>
    <row r="102" spans="2:23" s="95" customFormat="1" x14ac:dyDescent="0.35">
      <c r="B102" s="40"/>
      <c r="C102" s="40"/>
      <c r="D102" s="68"/>
      <c r="E102" s="68"/>
      <c r="F102" s="68"/>
      <c r="G102" s="68"/>
      <c r="H102" s="68"/>
      <c r="I102" s="68"/>
      <c r="J102" s="68"/>
      <c r="K102" s="68"/>
      <c r="L102" s="68"/>
      <c r="M102" s="68"/>
      <c r="N102" s="68"/>
      <c r="O102" s="68"/>
      <c r="P102" s="68"/>
      <c r="Q102" s="68"/>
      <c r="R102" s="68"/>
      <c r="S102" s="68"/>
      <c r="T102" s="68"/>
      <c r="U102" s="68"/>
      <c r="V102" s="68"/>
      <c r="W102" s="68"/>
    </row>
    <row r="103" spans="2:23" s="95" customFormat="1" x14ac:dyDescent="0.35">
      <c r="B103" s="40"/>
      <c r="C103" s="40"/>
    </row>
    <row r="104" spans="2:23" s="95" customFormat="1" x14ac:dyDescent="0.35">
      <c r="B104" s="40" t="s">
        <v>97</v>
      </c>
      <c r="C104" s="40"/>
      <c r="D104" s="210">
        <f>'Total costs and revenues 2026'!C111</f>
        <v>56663</v>
      </c>
      <c r="E104" s="210">
        <f>'Total costs and revenues 2026'!D111</f>
        <v>126948</v>
      </c>
      <c r="F104" s="210">
        <f>'Total costs and revenues 2026'!E111</f>
        <v>237736</v>
      </c>
      <c r="G104" s="210">
        <f>'Total costs and revenues 2026'!F111</f>
        <v>364784</v>
      </c>
      <c r="H104" s="210">
        <f>'Total costs and revenues 2026'!G111</f>
        <v>500719</v>
      </c>
      <c r="I104" s="210">
        <f>'Total costs and revenues 2026'!H111</f>
        <v>651720</v>
      </c>
      <c r="J104" s="210">
        <f>'Total costs and revenues 2026'!I111</f>
        <v>835858</v>
      </c>
      <c r="K104" s="210">
        <f>'Total costs and revenues 2026'!J111</f>
        <v>1019435</v>
      </c>
      <c r="L104" s="210">
        <f>'Total costs and revenues 2026'!K111</f>
        <v>1220990</v>
      </c>
      <c r="M104" s="210">
        <f>'Total costs and revenues 2026'!L111</f>
        <v>1413269</v>
      </c>
      <c r="N104" s="210">
        <f>'Total costs and revenues 2026'!M111</f>
        <v>1546588</v>
      </c>
      <c r="O104" s="210">
        <f>'Total costs and revenues 2026'!N111</f>
        <v>1657200</v>
      </c>
      <c r="P104" s="210">
        <f>'Total costs and revenues 2026'!O111</f>
        <v>1749957</v>
      </c>
      <c r="Q104" s="210">
        <f>'Total costs and revenues 2026'!P111</f>
        <v>1820000</v>
      </c>
      <c r="R104" s="210">
        <f>'Total costs and revenues 2026'!Q111</f>
        <v>1881042</v>
      </c>
      <c r="S104" s="210">
        <f>'Total costs and revenues 2026'!R111</f>
        <v>1920229</v>
      </c>
      <c r="T104" s="210">
        <f>'Total costs and revenues 2026'!S111</f>
        <v>1930527</v>
      </c>
      <c r="U104" s="210">
        <f>'Total costs and revenues 2026'!T111</f>
        <v>1940203</v>
      </c>
      <c r="V104" s="210">
        <f>'Total costs and revenues 2026'!U111</f>
        <v>1940203</v>
      </c>
      <c r="W104" s="210">
        <f>'Total costs and revenues 2026'!V111</f>
        <v>1940203</v>
      </c>
    </row>
    <row r="105" spans="2:23" s="95" customFormat="1" x14ac:dyDescent="0.35">
      <c r="B105" s="40" t="s">
        <v>98</v>
      </c>
      <c r="C105" s="40"/>
      <c r="D105" s="208">
        <f>'Total costs and revenues 2026'!C112</f>
        <v>3497629.9523844309</v>
      </c>
      <c r="E105" s="208">
        <f>'Total costs and revenues 2026'!D112</f>
        <v>3146736.2338839122</v>
      </c>
      <c r="F105" s="208">
        <f>'Total costs and revenues 2026'!E112</f>
        <v>2916964.4097619313</v>
      </c>
      <c r="G105" s="208">
        <f>'Total costs and revenues 2026'!F112</f>
        <v>2694731.4776870101</v>
      </c>
      <c r="H105" s="208">
        <f>'Total costs and revenues 2026'!G112</f>
        <v>2415782.8269984876</v>
      </c>
      <c r="I105" s="208">
        <f>'Total costs and revenues 2026'!H112</f>
        <v>2177989.2404231601</v>
      </c>
      <c r="J105" s="208">
        <f>'Total costs and revenues 2026'!I112</f>
        <v>1934259.1941721831</v>
      </c>
      <c r="K105" s="208">
        <f>'Total costs and revenues 2026'!J112</f>
        <v>1666860.5234101363</v>
      </c>
      <c r="L105" s="208">
        <f>'Total costs and revenues 2026'!K112</f>
        <v>1373511.0482970017</v>
      </c>
      <c r="M105" s="208">
        <f>'Total costs and revenues 2026'!L112</f>
        <v>1086368.7636320598</v>
      </c>
      <c r="N105" s="208">
        <f>'Total costs and revenues 2026'!M112</f>
        <v>714776.98404433602</v>
      </c>
      <c r="O105" s="208">
        <f>'Total costs and revenues 2026'!N112</f>
        <v>323767.17631600797</v>
      </c>
      <c r="P105" s="208">
        <f>'Total costs and revenues 2026'!O112</f>
        <v>10846.991573642837</v>
      </c>
      <c r="Q105" s="208">
        <f>'Total costs and revenues 2026'!P112</f>
        <v>0</v>
      </c>
      <c r="R105" s="208">
        <f>'Total costs and revenues 2026'!Q112</f>
        <v>0</v>
      </c>
      <c r="S105" s="208">
        <f>'Total costs and revenues 2026'!R112</f>
        <v>0</v>
      </c>
      <c r="T105" s="208">
        <f>'Total costs and revenues 2026'!S112</f>
        <v>0</v>
      </c>
      <c r="U105" s="208">
        <f>'Total costs and revenues 2026'!T112</f>
        <v>0</v>
      </c>
      <c r="V105" s="208">
        <f>'Total costs and revenues 2026'!U112</f>
        <v>0</v>
      </c>
      <c r="W105" s="208">
        <f>'Total costs and revenues 2026'!V112</f>
        <v>0</v>
      </c>
    </row>
    <row r="106" spans="2:23" s="95" customFormat="1" x14ac:dyDescent="0.35">
      <c r="B106" s="40" t="s">
        <v>350</v>
      </c>
      <c r="C106" s="147">
        <f>SUM(D106:W106)</f>
        <v>48714498.822584301</v>
      </c>
      <c r="D106" s="84">
        <f>SUM(D104:D105)</f>
        <v>3554292.9523844309</v>
      </c>
      <c r="E106" s="84">
        <f t="shared" ref="E106" si="24">SUM(E104:E105)</f>
        <v>3273684.2338839122</v>
      </c>
      <c r="F106" s="84">
        <f t="shared" ref="F106" si="25">SUM(F104:F105)</f>
        <v>3154700.4097619313</v>
      </c>
      <c r="G106" s="84">
        <f t="shared" ref="G106" si="26">SUM(G104:G105)</f>
        <v>3059515.4776870101</v>
      </c>
      <c r="H106" s="84">
        <f t="shared" ref="H106" si="27">SUM(H104:H105)</f>
        <v>2916501.8269984876</v>
      </c>
      <c r="I106" s="84">
        <f t="shared" ref="I106" si="28">SUM(I104:I105)</f>
        <v>2829709.2404231601</v>
      </c>
      <c r="J106" s="84">
        <f t="shared" ref="J106" si="29">SUM(J104:J105)</f>
        <v>2770117.1941721831</v>
      </c>
      <c r="K106" s="84">
        <f t="shared" ref="K106" si="30">SUM(K104:K105)</f>
        <v>2686295.5234101363</v>
      </c>
      <c r="L106" s="84">
        <f t="shared" ref="L106" si="31">SUM(L104:L105)</f>
        <v>2594501.048297002</v>
      </c>
      <c r="M106" s="84">
        <f t="shared" ref="M106" si="32">SUM(M104:M105)</f>
        <v>2499637.76363206</v>
      </c>
      <c r="N106" s="84">
        <f t="shared" ref="N106" si="33">SUM(N104:N105)</f>
        <v>2261364.9840443358</v>
      </c>
      <c r="O106" s="84">
        <f t="shared" ref="O106" si="34">SUM(O104:O105)</f>
        <v>1980967.176316008</v>
      </c>
      <c r="P106" s="84">
        <f t="shared" ref="P106" si="35">SUM(P104:P105)</f>
        <v>1760803.9915736429</v>
      </c>
      <c r="Q106" s="84">
        <f t="shared" ref="Q106" si="36">SUM(Q104:Q105)</f>
        <v>1820000</v>
      </c>
      <c r="R106" s="84">
        <f t="shared" ref="R106" si="37">SUM(R104:R105)</f>
        <v>1881042</v>
      </c>
      <c r="S106" s="84">
        <f t="shared" ref="S106" si="38">SUM(S104:S105)</f>
        <v>1920229</v>
      </c>
      <c r="T106" s="84">
        <f t="shared" ref="T106" si="39">SUM(T104:T105)</f>
        <v>1930527</v>
      </c>
      <c r="U106" s="84">
        <f t="shared" ref="U106" si="40">SUM(U104:U105)</f>
        <v>1940203</v>
      </c>
      <c r="V106" s="84">
        <f t="shared" ref="V106" si="41">SUM(V104:V105)</f>
        <v>1940203</v>
      </c>
      <c r="W106" s="84">
        <f t="shared" ref="W106" si="42">SUM(W104:W105)</f>
        <v>1940203</v>
      </c>
    </row>
    <row r="107" spans="2:23" s="95" customFormat="1" x14ac:dyDescent="0.35">
      <c r="B107" s="40" t="s">
        <v>354</v>
      </c>
      <c r="C107" s="40"/>
      <c r="D107" s="6">
        <f>D105/D106</f>
        <v>0.98405787008581069</v>
      </c>
      <c r="E107" s="6">
        <f t="shared" ref="E107" si="43">E105/E106</f>
        <v>0.96122167230240518</v>
      </c>
      <c r="F107" s="6">
        <f t="shared" ref="F107" si="44">F105/F106</f>
        <v>0.92464070462464587</v>
      </c>
      <c r="G107" s="6">
        <f t="shared" ref="G107" si="45">G105/G106</f>
        <v>0.88077066363600287</v>
      </c>
      <c r="H107" s="6">
        <f t="shared" ref="H107" si="46">H105/H106</f>
        <v>0.82831521126962093</v>
      </c>
      <c r="I107" s="6">
        <f t="shared" ref="I107" si="47">I105/I106</f>
        <v>0.76968658451193361</v>
      </c>
      <c r="J107" s="6">
        <f t="shared" ref="J107" si="48">J105/J106</f>
        <v>0.69825897555580263</v>
      </c>
      <c r="K107" s="6">
        <f t="shared" ref="K107" si="49">K105/K106</f>
        <v>0.62050526789924021</v>
      </c>
      <c r="L107" s="6">
        <f t="shared" ref="L107" si="50">L105/L106</f>
        <v>0.52939313676460342</v>
      </c>
      <c r="M107" s="6">
        <f t="shared" ref="M107" si="51">M105/M106</f>
        <v>0.43461047814125214</v>
      </c>
      <c r="N107" s="6">
        <f t="shared" ref="N107" si="52">N105/N106</f>
        <v>0.31608209602944937</v>
      </c>
      <c r="O107" s="6">
        <f t="shared" ref="O107" si="53">O105/O106</f>
        <v>0.16343894042611837</v>
      </c>
      <c r="P107" s="6">
        <f t="shared" ref="P107" si="54">P105/P106</f>
        <v>6.1602493097194788E-3</v>
      </c>
      <c r="Q107" s="6">
        <f t="shared" ref="Q107" si="55">Q105/Q106</f>
        <v>0</v>
      </c>
      <c r="R107" s="6">
        <f t="shared" ref="R107" si="56">R105/R106</f>
        <v>0</v>
      </c>
      <c r="S107" s="6">
        <f t="shared" ref="S107" si="57">S105/S106</f>
        <v>0</v>
      </c>
      <c r="T107" s="6">
        <f t="shared" ref="T107" si="58">T105/T106</f>
        <v>0</v>
      </c>
      <c r="U107" s="6">
        <f t="shared" ref="U107" si="59">U105/U106</f>
        <v>0</v>
      </c>
      <c r="V107" s="6">
        <f t="shared" ref="V107" si="60">V105/V106</f>
        <v>0</v>
      </c>
      <c r="W107" s="6">
        <f t="shared" ref="W107" si="61">W105/W106</f>
        <v>0</v>
      </c>
    </row>
    <row r="108" spans="2:23" s="95" customFormat="1" x14ac:dyDescent="0.35">
      <c r="B108" s="40"/>
      <c r="C108" s="40"/>
      <c r="D108" s="84"/>
      <c r="E108" s="84"/>
      <c r="F108" s="84"/>
      <c r="G108" s="84"/>
      <c r="H108" s="84"/>
      <c r="I108" s="84"/>
      <c r="J108" s="84"/>
      <c r="K108" s="84"/>
      <c r="L108" s="84"/>
      <c r="M108" s="84"/>
      <c r="N108" s="84"/>
      <c r="O108" s="84"/>
      <c r="P108" s="84"/>
      <c r="Q108" s="84"/>
      <c r="R108" s="84"/>
      <c r="S108" s="84"/>
      <c r="T108" s="84"/>
      <c r="U108" s="84"/>
      <c r="V108" s="84"/>
      <c r="W108" s="84"/>
    </row>
    <row r="109" spans="2:23" s="95" customFormat="1" x14ac:dyDescent="0.35">
      <c r="D109" s="84"/>
      <c r="E109" s="84"/>
      <c r="F109" s="84"/>
      <c r="G109" s="84"/>
      <c r="H109" s="84"/>
      <c r="I109" s="84"/>
      <c r="J109" s="84"/>
      <c r="K109" s="84"/>
      <c r="L109" s="84"/>
      <c r="M109" s="84"/>
      <c r="N109" s="84"/>
      <c r="O109" s="84"/>
      <c r="P109" s="84"/>
      <c r="Q109" s="84"/>
      <c r="R109" s="84"/>
      <c r="S109" s="84"/>
      <c r="T109" s="84"/>
      <c r="U109" s="84"/>
      <c r="V109" s="84"/>
      <c r="W109" s="84"/>
    </row>
    <row r="110" spans="2:23" s="95" customFormat="1" x14ac:dyDescent="0.35">
      <c r="B110" s="127" t="s">
        <v>347</v>
      </c>
      <c r="C110" s="129">
        <f>SUM(D110:W110)</f>
        <v>10437623.136064369</v>
      </c>
      <c r="D110" s="84">
        <f>D104*D98</f>
        <v>56663</v>
      </c>
      <c r="E110" s="84">
        <f t="shared" ref="E110:W110" si="62">E104*E98</f>
        <v>117762.52319109462</v>
      </c>
      <c r="F110" s="84">
        <f t="shared" si="62"/>
        <v>204577.29389613829</v>
      </c>
      <c r="G110" s="84">
        <f t="shared" si="62"/>
        <v>291192.03980917932</v>
      </c>
      <c r="H110" s="84">
        <f t="shared" si="62"/>
        <v>370782.32877958706</v>
      </c>
      <c r="I110" s="84">
        <f t="shared" si="62"/>
        <v>451855.62411653198</v>
      </c>
      <c r="J110" s="84">
        <f t="shared" si="62"/>
        <v>538590.73151867301</v>
      </c>
      <c r="K110" s="84">
        <f t="shared" si="62"/>
        <v>610483.09274831193</v>
      </c>
      <c r="L110" s="84">
        <f t="shared" si="62"/>
        <v>679538.29536231142</v>
      </c>
      <c r="M110" s="84">
        <f t="shared" si="62"/>
        <v>730994.97384245123</v>
      </c>
      <c r="N110" s="84">
        <f t="shared" si="62"/>
        <v>743450.2688691481</v>
      </c>
      <c r="O110" s="84">
        <f t="shared" si="62"/>
        <v>740354.87426796404</v>
      </c>
      <c r="P110" s="84">
        <f t="shared" si="62"/>
        <v>726574.44921504159</v>
      </c>
      <c r="Q110" s="84">
        <f t="shared" si="62"/>
        <v>702282.52298414719</v>
      </c>
      <c r="R110" s="84">
        <f t="shared" si="62"/>
        <v>674569.48894927592</v>
      </c>
      <c r="S110" s="84">
        <f t="shared" si="62"/>
        <v>639983.76103504736</v>
      </c>
      <c r="T110" s="84">
        <f t="shared" si="62"/>
        <v>597970.19632485858</v>
      </c>
      <c r="U110" s="84">
        <f t="shared" si="62"/>
        <v>558519.78112234641</v>
      </c>
      <c r="V110" s="84">
        <f t="shared" si="62"/>
        <v>519070.42855236662</v>
      </c>
      <c r="W110" s="84">
        <f t="shared" si="62"/>
        <v>482407.46147989458</v>
      </c>
    </row>
    <row r="111" spans="2:23" s="95" customFormat="1" x14ac:dyDescent="0.35">
      <c r="B111" s="127" t="s">
        <v>348</v>
      </c>
      <c r="C111" s="129">
        <f>SUM(D111:W111)</f>
        <v>18763439.730313852</v>
      </c>
      <c r="D111" s="84">
        <f>D105*D99</f>
        <v>3497629.9523844309</v>
      </c>
      <c r="E111" s="84">
        <f t="shared" ref="E111:W111" si="63">E105*E99</f>
        <v>2938129.0699196192</v>
      </c>
      <c r="F111" s="84">
        <f t="shared" si="63"/>
        <v>2543034.1284766034</v>
      </c>
      <c r="G111" s="84">
        <f t="shared" si="63"/>
        <v>2193547.700707423</v>
      </c>
      <c r="H111" s="84">
        <f t="shared" si="63"/>
        <v>1836115.5403322317</v>
      </c>
      <c r="I111" s="84">
        <f t="shared" si="63"/>
        <v>1545640.0973662992</v>
      </c>
      <c r="J111" s="84">
        <f t="shared" si="63"/>
        <v>1281674.7984900367</v>
      </c>
      <c r="K111" s="84">
        <f t="shared" si="63"/>
        <v>1031271.3802225258</v>
      </c>
      <c r="L111" s="84">
        <f t="shared" si="63"/>
        <v>793444.2012263448</v>
      </c>
      <c r="M111" s="84">
        <f t="shared" si="63"/>
        <v>585965.48060290341</v>
      </c>
      <c r="N111" s="84">
        <f t="shared" si="63"/>
        <v>359977.91017993109</v>
      </c>
      <c r="O111" s="84">
        <f t="shared" si="63"/>
        <v>152246.96312277531</v>
      </c>
      <c r="P111" s="84">
        <f t="shared" si="63"/>
        <v>4762.5072827255344</v>
      </c>
      <c r="Q111" s="84">
        <f t="shared" si="63"/>
        <v>0</v>
      </c>
      <c r="R111" s="84">
        <f t="shared" si="63"/>
        <v>0</v>
      </c>
      <c r="S111" s="84">
        <f t="shared" si="63"/>
        <v>0</v>
      </c>
      <c r="T111" s="84">
        <f t="shared" si="63"/>
        <v>0</v>
      </c>
      <c r="U111" s="84">
        <f t="shared" si="63"/>
        <v>0</v>
      </c>
      <c r="V111" s="84">
        <f t="shared" si="63"/>
        <v>0</v>
      </c>
      <c r="W111" s="84">
        <f t="shared" si="63"/>
        <v>0</v>
      </c>
    </row>
    <row r="112" spans="2:23" s="95" customFormat="1" x14ac:dyDescent="0.35">
      <c r="D112" s="11"/>
      <c r="E112" s="11"/>
      <c r="F112" s="11"/>
      <c r="G112" s="11"/>
      <c r="H112" s="11"/>
      <c r="I112" s="11"/>
      <c r="J112" s="11"/>
      <c r="K112" s="11"/>
      <c r="L112" s="11"/>
      <c r="M112" s="11"/>
      <c r="N112" s="11"/>
      <c r="O112" s="11"/>
      <c r="P112" s="11"/>
      <c r="Q112" s="11"/>
      <c r="R112" s="11"/>
      <c r="S112" s="11"/>
      <c r="T112" s="11"/>
      <c r="U112" s="11"/>
      <c r="V112" s="11"/>
      <c r="W112" s="11"/>
    </row>
    <row r="113" spans="1:23" s="95" customFormat="1" x14ac:dyDescent="0.35">
      <c r="B113" s="127" t="s">
        <v>349</v>
      </c>
      <c r="C113" s="129">
        <f>SUM(C110:C111)</f>
        <v>29201062.866378222</v>
      </c>
      <c r="D113" s="11">
        <f>SUM(D110:D111)</f>
        <v>3554292.9523844309</v>
      </c>
      <c r="E113" s="11">
        <f t="shared" ref="E113:W113" si="64">SUM(E110:E111)</f>
        <v>3055891.5931107136</v>
      </c>
      <c r="F113" s="11">
        <f t="shared" si="64"/>
        <v>2747611.4223727416</v>
      </c>
      <c r="G113" s="11">
        <f t="shared" si="64"/>
        <v>2484739.7405166025</v>
      </c>
      <c r="H113" s="11">
        <f t="shared" si="64"/>
        <v>2206897.8691118187</v>
      </c>
      <c r="I113" s="11">
        <f t="shared" si="64"/>
        <v>1997495.7214828313</v>
      </c>
      <c r="J113" s="11">
        <f t="shared" si="64"/>
        <v>1820265.5300087098</v>
      </c>
      <c r="K113" s="11">
        <f t="shared" si="64"/>
        <v>1641754.4729708377</v>
      </c>
      <c r="L113" s="11">
        <f t="shared" si="64"/>
        <v>1472982.4965886562</v>
      </c>
      <c r="M113" s="11">
        <f t="shared" si="64"/>
        <v>1316960.4544453546</v>
      </c>
      <c r="N113" s="11">
        <f t="shared" si="64"/>
        <v>1103428.1790490793</v>
      </c>
      <c r="O113" s="11">
        <f t="shared" si="64"/>
        <v>892601.83739073935</v>
      </c>
      <c r="P113" s="11">
        <f t="shared" si="64"/>
        <v>731336.95649776713</v>
      </c>
      <c r="Q113" s="11">
        <f t="shared" si="64"/>
        <v>702282.52298414719</v>
      </c>
      <c r="R113" s="11">
        <f t="shared" si="64"/>
        <v>674569.48894927592</v>
      </c>
      <c r="S113" s="11">
        <f t="shared" si="64"/>
        <v>639983.76103504736</v>
      </c>
      <c r="T113" s="11">
        <f t="shared" si="64"/>
        <v>597970.19632485858</v>
      </c>
      <c r="U113" s="11">
        <f t="shared" si="64"/>
        <v>558519.78112234641</v>
      </c>
      <c r="V113" s="11">
        <f t="shared" si="64"/>
        <v>519070.42855236662</v>
      </c>
      <c r="W113" s="11">
        <f t="shared" si="64"/>
        <v>482407.46147989458</v>
      </c>
    </row>
    <row r="114" spans="1:23" s="95" customFormat="1" x14ac:dyDescent="0.35"/>
    <row r="115" spans="1:23" s="95" customFormat="1" x14ac:dyDescent="0.35">
      <c r="B115" s="127" t="s">
        <v>344</v>
      </c>
      <c r="C115" s="205">
        <f>D91/C113</f>
        <v>186.32623623803406</v>
      </c>
      <c r="D115" s="205">
        <f>C115/12</f>
        <v>15.527186353169505</v>
      </c>
    </row>
    <row r="116" spans="1:23" s="95" customFormat="1" x14ac:dyDescent="0.35">
      <c r="B116" s="127" t="s">
        <v>345</v>
      </c>
      <c r="C116" s="205">
        <f>D92/C113</f>
        <v>202.69388505102086</v>
      </c>
      <c r="D116" s="205">
        <f>C116/12</f>
        <v>16.891157087585071</v>
      </c>
    </row>
    <row r="117" spans="1:23" s="95" customFormat="1" x14ac:dyDescent="0.35">
      <c r="B117" s="127" t="s">
        <v>346</v>
      </c>
      <c r="C117" s="205">
        <f>D93/C113</f>
        <v>177.31269832288459</v>
      </c>
      <c r="D117" s="205">
        <f>C117/12</f>
        <v>14.776058193573716</v>
      </c>
    </row>
    <row r="118" spans="1:23" s="95" customFormat="1" x14ac:dyDescent="0.35"/>
    <row r="119" spans="1:23" s="95" customFormat="1" x14ac:dyDescent="0.35">
      <c r="B119" s="127" t="s">
        <v>351</v>
      </c>
      <c r="C119" s="206">
        <f>SUM(D119:W119)</f>
        <v>9076789215.8342743</v>
      </c>
      <c r="D119" s="11">
        <f>$C115*D$106</f>
        <v>662258028.305161</v>
      </c>
      <c r="E119" s="11">
        <f>$C115*E$106</f>
        <v>609973261.93138134</v>
      </c>
      <c r="F119" s="11">
        <f t="shared" ref="F119:W119" si="65">$C115*F$106</f>
        <v>587803453.80952442</v>
      </c>
      <c r="G119" s="11">
        <f t="shared" si="65"/>
        <v>570068003.66943145</v>
      </c>
      <c r="H119" s="11">
        <f t="shared" si="65"/>
        <v>543420808.40597808</v>
      </c>
      <c r="I119" s="11">
        <f t="shared" si="65"/>
        <v>527249072.41603363</v>
      </c>
      <c r="J119" s="11">
        <f t="shared" si="65"/>
        <v>516145510.72836626</v>
      </c>
      <c r="K119" s="11">
        <f t="shared" si="65"/>
        <v>500527334.30009043</v>
      </c>
      <c r="L119" s="11">
        <f t="shared" si="65"/>
        <v>483423615.24481422</v>
      </c>
      <c r="M119" s="11">
        <f t="shared" si="65"/>
        <v>465748096.45601833</v>
      </c>
      <c r="N119" s="11">
        <f t="shared" si="65"/>
        <v>421351626.237463</v>
      </c>
      <c r="O119" s="11">
        <f t="shared" si="65"/>
        <v>369106158.07404774</v>
      </c>
      <c r="P119" s="11">
        <f t="shared" si="65"/>
        <v>328083980.50282395</v>
      </c>
      <c r="Q119" s="11">
        <f t="shared" si="65"/>
        <v>339113749.95322198</v>
      </c>
      <c r="R119" s="11">
        <f t="shared" si="65"/>
        <v>350487476.06566405</v>
      </c>
      <c r="S119" s="11">
        <f t="shared" si="65"/>
        <v>357789042.28512388</v>
      </c>
      <c r="T119" s="11">
        <f t="shared" si="65"/>
        <v>359707829.8659032</v>
      </c>
      <c r="U119" s="11">
        <f t="shared" si="65"/>
        <v>361510722.52774239</v>
      </c>
      <c r="V119" s="11">
        <f t="shared" si="65"/>
        <v>361510722.52774239</v>
      </c>
      <c r="W119" s="11">
        <f t="shared" si="65"/>
        <v>361510722.52774239</v>
      </c>
    </row>
    <row r="120" spans="1:23" s="95" customFormat="1" x14ac:dyDescent="0.35">
      <c r="B120" s="127" t="s">
        <v>352</v>
      </c>
      <c r="C120" s="206">
        <f>SUM(D120:W120)</f>
        <v>9874131024.6629906</v>
      </c>
      <c r="D120" s="11">
        <f t="shared" ref="D120:W120" si="66">$C116*D$106</f>
        <v>720433447.12826335</v>
      </c>
      <c r="E120" s="11">
        <f t="shared" si="66"/>
        <v>663555775.79620492</v>
      </c>
      <c r="F120" s="11">
        <f t="shared" si="66"/>
        <v>639438482.22669327</v>
      </c>
      <c r="G120" s="11">
        <f t="shared" si="66"/>
        <v>620145078.54611003</v>
      </c>
      <c r="H120" s="11">
        <f t="shared" si="66"/>
        <v>591157086.07272375</v>
      </c>
      <c r="I120" s="11">
        <f t="shared" si="66"/>
        <v>573564759.50614357</v>
      </c>
      <c r="J120" s="11">
        <f t="shared" si="66"/>
        <v>561485816.13339293</v>
      </c>
      <c r="K120" s="11">
        <f t="shared" si="66"/>
        <v>544495676.03516603</v>
      </c>
      <c r="L120" s="11">
        <f t="shared" si="66"/>
        <v>525889497.24826562</v>
      </c>
      <c r="M120" s="11">
        <f t="shared" si="66"/>
        <v>506661289.53082764</v>
      </c>
      <c r="N120" s="11">
        <f t="shared" si="66"/>
        <v>458364854.13428622</v>
      </c>
      <c r="O120" s="11">
        <f t="shared" si="66"/>
        <v>401529933.12604231</v>
      </c>
      <c r="P120" s="11">
        <f t="shared" si="66"/>
        <v>356904201.86540669</v>
      </c>
      <c r="Q120" s="11">
        <f t="shared" si="66"/>
        <v>368902870.79285794</v>
      </c>
      <c r="R120" s="11">
        <f t="shared" si="66"/>
        <v>381275710.92414236</v>
      </c>
      <c r="S120" s="11">
        <f t="shared" si="66"/>
        <v>389218676.19763672</v>
      </c>
      <c r="T120" s="11">
        <f t="shared" si="66"/>
        <v>391306017.82589215</v>
      </c>
      <c r="U120" s="11">
        <f t="shared" si="66"/>
        <v>393267283.85764581</v>
      </c>
      <c r="V120" s="11">
        <f t="shared" si="66"/>
        <v>393267283.85764581</v>
      </c>
      <c r="W120" s="11">
        <f t="shared" si="66"/>
        <v>393267283.85764581</v>
      </c>
    </row>
    <row r="121" spans="1:23" s="95" customFormat="1" x14ac:dyDescent="0.35">
      <c r="B121" s="127" t="s">
        <v>353</v>
      </c>
      <c r="C121" s="206">
        <f>SUM(D121:W121)</f>
        <v>8637699233.6794071</v>
      </c>
      <c r="D121" s="11">
        <f t="shared" ref="D121:W121" si="67">$C117*D$106</f>
        <v>630221274.01729536</v>
      </c>
      <c r="E121" s="11">
        <f t="shared" si="67"/>
        <v>580465784.96704161</v>
      </c>
      <c r="F121" s="11">
        <f t="shared" si="67"/>
        <v>559368442.05519772</v>
      </c>
      <c r="G121" s="11">
        <f t="shared" si="67"/>
        <v>542490944.90931296</v>
      </c>
      <c r="H121" s="11">
        <f t="shared" si="67"/>
        <v>517132808.60872453</v>
      </c>
      <c r="I121" s="11">
        <f t="shared" si="67"/>
        <v>501743380.88863069</v>
      </c>
      <c r="J121" s="11">
        <f t="shared" si="67"/>
        <v>491176954.36928779</v>
      </c>
      <c r="K121" s="11">
        <f t="shared" si="67"/>
        <v>476314307.74853683</v>
      </c>
      <c r="L121" s="11">
        <f t="shared" si="67"/>
        <v>460037981.67509413</v>
      </c>
      <c r="M121" s="11">
        <f t="shared" si="67"/>
        <v>443217516.69938135</v>
      </c>
      <c r="N121" s="11">
        <f t="shared" si="67"/>
        <v>400968727.21378803</v>
      </c>
      <c r="O121" s="11">
        <f t="shared" si="67"/>
        <v>351250635.32165682</v>
      </c>
      <c r="P121" s="11">
        <f t="shared" si="67"/>
        <v>312212906.96362835</v>
      </c>
      <c r="Q121" s="11">
        <f t="shared" si="67"/>
        <v>322709110.94764996</v>
      </c>
      <c r="R121" s="11">
        <f t="shared" si="67"/>
        <v>333532632.67867547</v>
      </c>
      <c r="S121" s="11">
        <f t="shared" si="67"/>
        <v>340480985.38785434</v>
      </c>
      <c r="T121" s="11">
        <f t="shared" si="67"/>
        <v>342306951.55518341</v>
      </c>
      <c r="U121" s="11">
        <f t="shared" si="67"/>
        <v>344022629.22415566</v>
      </c>
      <c r="V121" s="11">
        <f t="shared" si="67"/>
        <v>344022629.22415566</v>
      </c>
      <c r="W121" s="11">
        <f t="shared" si="67"/>
        <v>344022629.22415566</v>
      </c>
    </row>
    <row r="122" spans="1:23" s="95" customFormat="1" x14ac:dyDescent="0.35">
      <c r="C122" s="96"/>
      <c r="D122" s="11"/>
      <c r="E122" s="11"/>
      <c r="F122" s="11"/>
      <c r="G122" s="11"/>
      <c r="H122" s="11"/>
      <c r="I122" s="11"/>
      <c r="J122" s="11"/>
      <c r="K122" s="11"/>
      <c r="L122" s="11"/>
      <c r="M122" s="11"/>
      <c r="N122" s="11"/>
      <c r="O122" s="11"/>
      <c r="P122" s="11"/>
      <c r="Q122" s="11"/>
      <c r="R122" s="11"/>
      <c r="S122" s="11"/>
      <c r="T122" s="11"/>
      <c r="U122" s="11"/>
      <c r="V122" s="11"/>
      <c r="W122" s="11"/>
    </row>
    <row r="123" spans="1:23" s="95" customFormat="1" x14ac:dyDescent="0.35">
      <c r="B123" s="96" t="s">
        <v>356</v>
      </c>
      <c r="C123" s="206">
        <f>SUM(D123:W123)</f>
        <v>5440924138.0424728</v>
      </c>
      <c r="D123" s="11">
        <f>D119*D$101</f>
        <v>662258028.305161</v>
      </c>
      <c r="E123" s="11">
        <f t="shared" ref="E123:W123" si="68">E119*E$101</f>
        <v>569392778.89576912</v>
      </c>
      <c r="F123" s="11">
        <f t="shared" si="68"/>
        <v>511952094.97534418</v>
      </c>
      <c r="G123" s="11">
        <f t="shared" si="68"/>
        <v>462972203.88152784</v>
      </c>
      <c r="H123" s="11">
        <f t="shared" si="68"/>
        <v>411202973.71334267</v>
      </c>
      <c r="I123" s="11">
        <f t="shared" si="68"/>
        <v>372185859.68547231</v>
      </c>
      <c r="J123" s="11">
        <f t="shared" si="68"/>
        <v>339163225.16035312</v>
      </c>
      <c r="K123" s="11">
        <f t="shared" si="68"/>
        <v>305901931.77561343</v>
      </c>
      <c r="L123" s="11">
        <f t="shared" si="68"/>
        <v>274455284.6338672</v>
      </c>
      <c r="M123" s="11">
        <f t="shared" si="68"/>
        <v>245384284.75113383</v>
      </c>
      <c r="N123" s="11">
        <f t="shared" si="68"/>
        <v>205597619.56120244</v>
      </c>
      <c r="O123" s="11">
        <f t="shared" si="68"/>
        <v>166315140.82017016</v>
      </c>
      <c r="P123" s="11">
        <f t="shared" si="68"/>
        <v>136267262.5260078</v>
      </c>
      <c r="Q123" s="11">
        <f t="shared" si="68"/>
        <v>130853659.28338678</v>
      </c>
      <c r="R123" s="11">
        <f t="shared" si="68"/>
        <v>125689993.95693268</v>
      </c>
      <c r="S123" s="11">
        <f t="shared" si="68"/>
        <v>119245765.44712175</v>
      </c>
      <c r="T123" s="11">
        <f t="shared" si="68"/>
        <v>111417536.0637292</v>
      </c>
      <c r="U123" s="11">
        <f t="shared" si="68"/>
        <v>104066888.6810174</v>
      </c>
      <c r="V123" s="11">
        <f t="shared" si="68"/>
        <v>96716439.294625834</v>
      </c>
      <c r="W123" s="11">
        <f t="shared" si="68"/>
        <v>89885166.630693153</v>
      </c>
    </row>
    <row r="124" spans="1:23" s="95" customFormat="1" x14ac:dyDescent="0.35">
      <c r="B124" s="96" t="s">
        <v>357</v>
      </c>
      <c r="C124" s="206">
        <f t="shared" ref="C124:C125" si="69">SUM(D124:W124)</f>
        <v>5918876880.0053005</v>
      </c>
      <c r="D124" s="11">
        <f>D120*D$101</f>
        <v>720433447.12826335</v>
      </c>
      <c r="E124" s="11">
        <f t="shared" ref="E124:W124" si="70">E120*E$101</f>
        <v>619410539.30236399</v>
      </c>
      <c r="F124" s="11">
        <f t="shared" si="70"/>
        <v>556924033.81129241</v>
      </c>
      <c r="G124" s="11">
        <f t="shared" si="70"/>
        <v>503641551.34597558</v>
      </c>
      <c r="H124" s="11">
        <f t="shared" si="70"/>
        <v>447324703.00109386</v>
      </c>
      <c r="I124" s="11">
        <f t="shared" si="70"/>
        <v>404880168.16014701</v>
      </c>
      <c r="J124" s="11">
        <f t="shared" si="70"/>
        <v>368956692.10192096</v>
      </c>
      <c r="K124" s="11">
        <f t="shared" si="70"/>
        <v>332773592.4263503</v>
      </c>
      <c r="L124" s="11">
        <f t="shared" si="70"/>
        <v>298564544.84570682</v>
      </c>
      <c r="M124" s="11">
        <f t="shared" si="70"/>
        <v>266939830.97008693</v>
      </c>
      <c r="N124" s="11">
        <f t="shared" si="70"/>
        <v>223658144.4862313</v>
      </c>
      <c r="O124" s="11">
        <f t="shared" si="70"/>
        <v>180924934.22440857</v>
      </c>
      <c r="P124" s="11">
        <f t="shared" si="70"/>
        <v>148237528.99392188</v>
      </c>
      <c r="Q124" s="11">
        <f t="shared" si="70"/>
        <v>142348372.98708963</v>
      </c>
      <c r="R124" s="11">
        <f t="shared" si="70"/>
        <v>136731110.45201039</v>
      </c>
      <c r="S124" s="11">
        <f t="shared" si="70"/>
        <v>129720794.89375788</v>
      </c>
      <c r="T124" s="11">
        <f t="shared" si="70"/>
        <v>121204902.23780726</v>
      </c>
      <c r="U124" s="11">
        <f t="shared" si="70"/>
        <v>113208544.31353422</v>
      </c>
      <c r="V124" s="11">
        <f t="shared" si="70"/>
        <v>105212401.77837753</v>
      </c>
      <c r="W124" s="11">
        <f t="shared" si="70"/>
        <v>97781042.544960529</v>
      </c>
    </row>
    <row r="125" spans="1:23" s="95" customFormat="1" x14ac:dyDescent="0.35">
      <c r="B125" s="96" t="s">
        <v>358</v>
      </c>
      <c r="C125" s="206">
        <f t="shared" si="69"/>
        <v>5177719250.7337084</v>
      </c>
      <c r="D125" s="11">
        <f>D121*D$101</f>
        <v>630221274.01729536</v>
      </c>
      <c r="E125" s="11">
        <f t="shared" ref="E125:W125" si="71">E121*E$101</f>
        <v>541848384.15667915</v>
      </c>
      <c r="F125" s="11">
        <f t="shared" si="71"/>
        <v>487186395.24368978</v>
      </c>
      <c r="G125" s="11">
        <f t="shared" si="71"/>
        <v>440575908.02110285</v>
      </c>
      <c r="H125" s="11">
        <f t="shared" si="71"/>
        <v>391311016.09524077</v>
      </c>
      <c r="I125" s="11">
        <f t="shared" si="71"/>
        <v>354181356.26453799</v>
      </c>
      <c r="J125" s="11">
        <f t="shared" si="71"/>
        <v>322756192.78997993</v>
      </c>
      <c r="K125" s="11">
        <f t="shared" si="71"/>
        <v>291103915.58612448</v>
      </c>
      <c r="L125" s="11">
        <f t="shared" si="71"/>
        <v>261178501.05251381</v>
      </c>
      <c r="M125" s="11">
        <f t="shared" si="71"/>
        <v>233513811.76223817</v>
      </c>
      <c r="N125" s="11">
        <f t="shared" si="71"/>
        <v>195651827.83269924</v>
      </c>
      <c r="O125" s="11">
        <f t="shared" si="71"/>
        <v>158269640.31571665</v>
      </c>
      <c r="P125" s="11">
        <f t="shared" si="71"/>
        <v>129675329.13986516</v>
      </c>
      <c r="Q125" s="11">
        <f t="shared" si="71"/>
        <v>124523609.13532235</v>
      </c>
      <c r="R125" s="11">
        <f t="shared" si="71"/>
        <v>119609736.29188539</v>
      </c>
      <c r="S125" s="11">
        <f t="shared" si="71"/>
        <v>113477247.55195241</v>
      </c>
      <c r="T125" s="11">
        <f t="shared" si="71"/>
        <v>106027709.02702571</v>
      </c>
      <c r="U125" s="11">
        <f t="shared" si="71"/>
        <v>99032649.457510144</v>
      </c>
      <c r="V125" s="11">
        <f t="shared" si="71"/>
        <v>92037778.306236207</v>
      </c>
      <c r="W125" s="11">
        <f t="shared" si="71"/>
        <v>85536968.686093122</v>
      </c>
    </row>
    <row r="126" spans="1:23" s="95" customFormat="1" x14ac:dyDescent="0.35"/>
    <row r="127" spans="1:23" ht="15.5" x14ac:dyDescent="0.35">
      <c r="A127" s="51" t="s">
        <v>383</v>
      </c>
    </row>
    <row r="128" spans="1:23" x14ac:dyDescent="0.35">
      <c r="B128" s="40" t="s">
        <v>377</v>
      </c>
      <c r="C128" s="132">
        <f>SUM(D128:W128)</f>
        <v>2586975544.3847075</v>
      </c>
      <c r="D128" s="208">
        <f>'Total costs and revenues 2026'!C244</f>
        <v>17904871.021364599</v>
      </c>
      <c r="E128" s="208">
        <f>'Total costs and revenues 2026'!D244</f>
        <v>37737774.020471677</v>
      </c>
      <c r="F128" s="208">
        <f>'Total costs and revenues 2026'!E244</f>
        <v>55538541.891769543</v>
      </c>
      <c r="G128" s="208">
        <f>'Total costs and revenues 2026'!F244</f>
        <v>69643633.024364173</v>
      </c>
      <c r="H128" s="208">
        <f>'Total costs and revenues 2026'!G244</f>
        <v>91798236.531098381</v>
      </c>
      <c r="I128" s="208">
        <f>'Total costs and revenues 2026'!H244</f>
        <v>97329626.780705154</v>
      </c>
      <c r="J128" s="208">
        <f>'Total costs and revenues 2026'!I244</f>
        <v>132634262.45039308</v>
      </c>
      <c r="K128" s="208">
        <f>'Total costs and revenues 2026'!J244</f>
        <v>154490445.72924715</v>
      </c>
      <c r="L128" s="208">
        <f>'Total costs and revenues 2026'!K244</f>
        <v>173824225.10697499</v>
      </c>
      <c r="M128" s="208">
        <f>'Total costs and revenues 2026'!L244</f>
        <v>186838980.77286252</v>
      </c>
      <c r="N128" s="208">
        <f>'Total costs and revenues 2026'!M244</f>
        <v>186538204.03832906</v>
      </c>
      <c r="O128" s="208">
        <f>'Total costs and revenues 2026'!N244</f>
        <v>184443889.46799874</v>
      </c>
      <c r="P128" s="208">
        <f>'Total costs and revenues 2026'!O244</f>
        <v>179744156.07702252</v>
      </c>
      <c r="Q128" s="208">
        <f>'Total costs and revenues 2026'!P244</f>
        <v>172785129.02710733</v>
      </c>
      <c r="R128" s="208">
        <f>'Total costs and revenues 2026'!Q244</f>
        <v>165587774.66048867</v>
      </c>
      <c r="S128" s="208">
        <f>'Total costs and revenues 2026'!R244</f>
        <v>156380200.45139471</v>
      </c>
      <c r="T128" s="208">
        <f>'Total costs and revenues 2026'!S244</f>
        <v>145274865.3368445</v>
      </c>
      <c r="U128" s="208">
        <f>'Total costs and revenues 2026'!T244</f>
        <v>135672470.94783354</v>
      </c>
      <c r="V128" s="208">
        <f>'Total costs and revenues 2026'!U244</f>
        <v>125848595.65708977</v>
      </c>
      <c r="W128" s="208">
        <f>'Total costs and revenues 2026'!V244</f>
        <v>116959661.39134736</v>
      </c>
    </row>
    <row r="129" spans="2:23" s="95" customFormat="1" x14ac:dyDescent="0.35">
      <c r="B129" s="40"/>
      <c r="D129" s="11"/>
      <c r="E129" s="11"/>
      <c r="F129" s="11"/>
      <c r="G129" s="11"/>
      <c r="H129" s="11"/>
      <c r="I129" s="11"/>
      <c r="J129" s="11"/>
      <c r="K129" s="11"/>
      <c r="L129" s="11"/>
      <c r="M129" s="11"/>
      <c r="N129" s="11"/>
      <c r="O129" s="11"/>
      <c r="P129" s="11"/>
      <c r="Q129" s="11"/>
      <c r="R129" s="11"/>
      <c r="S129" s="11"/>
      <c r="T129" s="11"/>
      <c r="U129" s="11"/>
      <c r="V129" s="11"/>
      <c r="W129" s="11"/>
    </row>
    <row r="130" spans="2:23" x14ac:dyDescent="0.35">
      <c r="B130" s="40" t="s">
        <v>376</v>
      </c>
      <c r="C130" s="132">
        <f>SUM(D130:W130)</f>
        <v>2902446688.1542912</v>
      </c>
      <c r="D130" s="208">
        <f>'Total costs and revenues 2026'!C284</f>
        <v>20978555.752056003</v>
      </c>
      <c r="E130" s="208">
        <f>'Total costs and revenues 2026'!D284</f>
        <v>45449920.092835411</v>
      </c>
      <c r="F130" s="208">
        <f>'Total costs and revenues 2026'!E284</f>
        <v>63671608.585123837</v>
      </c>
      <c r="G130" s="208">
        <f>'Total costs and revenues 2026'!F284</f>
        <v>76947360.277327448</v>
      </c>
      <c r="H130" s="208">
        <f>'Total costs and revenues 2026'!G284</f>
        <v>102900280.56119208</v>
      </c>
      <c r="I130" s="208">
        <f>'Total costs and revenues 2026'!H284</f>
        <v>103238598.97508526</v>
      </c>
      <c r="J130" s="208">
        <f>'Total costs and revenues 2026'!I284</f>
        <v>146936548.63706139</v>
      </c>
      <c r="K130" s="208">
        <f>'Total costs and revenues 2026'!J284</f>
        <v>172569372.55668327</v>
      </c>
      <c r="L130" s="208">
        <f>'Total costs and revenues 2026'!K284</f>
        <v>194354063.82363859</v>
      </c>
      <c r="M130" s="208">
        <f>'Total costs and revenues 2026'!L284</f>
        <v>209368845.63902619</v>
      </c>
      <c r="N130" s="208">
        <f>'Total costs and revenues 2026'!M284</f>
        <v>209451951.31663105</v>
      </c>
      <c r="O130" s="208">
        <f>'Total costs and revenues 2026'!N284</f>
        <v>207262234.14495927</v>
      </c>
      <c r="P130" s="208">
        <f>'Total costs and revenues 2026'!O284</f>
        <v>202137776.74718359</v>
      </c>
      <c r="Q130" s="208">
        <f>'Total costs and revenues 2026'!P284</f>
        <v>194430052.59960708</v>
      </c>
      <c r="R130" s="208">
        <f>'Total costs and revenues 2026'!Q284</f>
        <v>186378559.78583184</v>
      </c>
      <c r="S130" s="208">
        <f>'Total costs and revenues 2026'!R284</f>
        <v>176105025.06525919</v>
      </c>
      <c r="T130" s="208">
        <f>'Total costs and revenues 2026'!S284</f>
        <v>163704797.41473049</v>
      </c>
      <c r="U130" s="208">
        <f>'Total costs and revenues 2026'!T284</f>
        <v>152886508.86060011</v>
      </c>
      <c r="V130" s="208">
        <f>'Total costs and revenues 2026'!U284</f>
        <v>141846772.15594345</v>
      </c>
      <c r="W130" s="208">
        <f>'Total costs and revenues 2026'!V284</f>
        <v>131827855.16351622</v>
      </c>
    </row>
    <row r="131" spans="2:23" s="95" customFormat="1" x14ac:dyDescent="0.35">
      <c r="B131" s="40"/>
      <c r="D131" s="11"/>
      <c r="E131" s="11"/>
      <c r="F131" s="11"/>
      <c r="G131" s="11"/>
      <c r="H131" s="11"/>
      <c r="I131" s="11"/>
      <c r="J131" s="11"/>
      <c r="K131" s="11"/>
      <c r="L131" s="11"/>
      <c r="M131" s="11"/>
      <c r="N131" s="11"/>
      <c r="O131" s="11"/>
      <c r="P131" s="11"/>
      <c r="Q131" s="11"/>
      <c r="R131" s="11"/>
      <c r="S131" s="11"/>
      <c r="T131" s="11"/>
      <c r="U131" s="11"/>
      <c r="V131" s="11"/>
      <c r="W131" s="11"/>
    </row>
    <row r="132" spans="2:23" x14ac:dyDescent="0.35">
      <c r="B132" s="40" t="s">
        <v>150</v>
      </c>
      <c r="C132" s="132">
        <f>SUM(D132:W132)</f>
        <v>2271504400.6151237</v>
      </c>
      <c r="D132" s="208">
        <f>'Total costs and revenues 2026'!C264</f>
        <v>14831186.290673204</v>
      </c>
      <c r="E132" s="208">
        <f>'Total costs and revenues 2026'!D264</f>
        <v>30025627.94810795</v>
      </c>
      <c r="F132" s="208">
        <f>'Total costs and revenues 2026'!E264</f>
        <v>47405475.198415257</v>
      </c>
      <c r="G132" s="208">
        <f>'Total costs and revenues 2026'!F264</f>
        <v>62339905.771400906</v>
      </c>
      <c r="H132" s="208">
        <f>'Total costs and revenues 2026'!G264</f>
        <v>80696192.501004696</v>
      </c>
      <c r="I132" s="208">
        <f>'Total costs and revenues 2026'!H264</f>
        <v>91420654.586325049</v>
      </c>
      <c r="J132" s="208">
        <f>'Total costs and revenues 2026'!I264</f>
        <v>118331976.26372476</v>
      </c>
      <c r="K132" s="208">
        <f>'Total costs and revenues 2026'!J264</f>
        <v>136411518.90181103</v>
      </c>
      <c r="L132" s="208">
        <f>'Total costs and revenues 2026'!K264</f>
        <v>153294386.39031151</v>
      </c>
      <c r="M132" s="208">
        <f>'Total costs and revenues 2026'!L264</f>
        <v>164309115.90669891</v>
      </c>
      <c r="N132" s="208">
        <f>'Total costs and revenues 2026'!M264</f>
        <v>163624456.76002705</v>
      </c>
      <c r="O132" s="208">
        <f>'Total costs and revenues 2026'!N264</f>
        <v>161625544.79103822</v>
      </c>
      <c r="P132" s="208">
        <f>'Total costs and revenues 2026'!O264</f>
        <v>157350535.40686142</v>
      </c>
      <c r="Q132" s="208">
        <f>'Total costs and revenues 2026'!P264</f>
        <v>151140205.45460761</v>
      </c>
      <c r="R132" s="208">
        <f>'Total costs and revenues 2026'!Q264</f>
        <v>144796989.53514549</v>
      </c>
      <c r="S132" s="208">
        <f>'Total costs and revenues 2026'!R264</f>
        <v>136655375.83753029</v>
      </c>
      <c r="T132" s="208">
        <f>'Total costs and revenues 2026'!S264</f>
        <v>126844933.25895853</v>
      </c>
      <c r="U132" s="208">
        <f>'Total costs and revenues 2026'!T264</f>
        <v>118458433.03506699</v>
      </c>
      <c r="V132" s="208">
        <f>'Total costs and revenues 2026'!U264</f>
        <v>109850419.1582361</v>
      </c>
      <c r="W132" s="208">
        <f>'Total costs and revenues 2026'!V264</f>
        <v>102091467.61917852</v>
      </c>
    </row>
    <row r="133" spans="2:23" x14ac:dyDescent="0.35">
      <c r="D133" s="11"/>
      <c r="E133" s="11"/>
      <c r="F133" s="11"/>
      <c r="G133" s="11"/>
      <c r="H133" s="11"/>
      <c r="I133" s="11"/>
      <c r="J133" s="11"/>
      <c r="K133" s="11"/>
      <c r="L133" s="11"/>
      <c r="M133" s="11"/>
      <c r="N133" s="11"/>
      <c r="O133" s="11"/>
      <c r="P133" s="11"/>
      <c r="Q133" s="11"/>
      <c r="R133" s="11"/>
      <c r="S133" s="11"/>
      <c r="T133" s="11"/>
      <c r="U133" s="11"/>
      <c r="V133" s="11"/>
      <c r="W133" s="11"/>
    </row>
    <row r="134" spans="2:23" x14ac:dyDescent="0.35">
      <c r="B134" s="40" t="s">
        <v>378</v>
      </c>
      <c r="C134" s="132">
        <f>SUM(D134:W134)</f>
        <v>2978307264.7076969</v>
      </c>
      <c r="D134" s="208">
        <f>'Total costs and revenues 2026'!C319</f>
        <v>457006407.37516719</v>
      </c>
      <c r="E134" s="208">
        <f>'Total costs and revenues 2026'!D319</f>
        <v>436672610.91193181</v>
      </c>
      <c r="F134" s="208">
        <f>'Total costs and revenues 2026'!E319</f>
        <v>402055000.46661133</v>
      </c>
      <c r="G134" s="208">
        <f>'Total costs and revenues 2026'!F319</f>
        <v>356964059.35096502</v>
      </c>
      <c r="H134" s="208">
        <f>'Total costs and revenues 2026'!G319</f>
        <v>307326975.2151835</v>
      </c>
      <c r="I134" s="208">
        <f>'Total costs and revenues 2026'!H319</f>
        <v>264093960.20456392</v>
      </c>
      <c r="J134" s="208">
        <f>'Total costs and revenues 2026'!I319</f>
        <v>224801120.09486029</v>
      </c>
      <c r="K134" s="208">
        <f>'Total costs and revenues 2026'!J319</f>
        <v>185610136.90727356</v>
      </c>
      <c r="L134" s="208">
        <f>'Total costs and revenues 2026'!K319</f>
        <v>144923518.6731925</v>
      </c>
      <c r="M134" s="208">
        <f>'Total costs and revenues 2026'!L319</f>
        <v>105806044.77705233</v>
      </c>
      <c r="N134" s="208">
        <f>'Total costs and revenues 2026'!M319</f>
        <v>64734585.742793463</v>
      </c>
      <c r="O134" s="208">
        <f>'Total costs and revenues 2026'!N319</f>
        <v>27458369.836667135</v>
      </c>
      <c r="P134" s="208">
        <f>'Total costs and revenues 2026'!O319</f>
        <v>854475.15143474331</v>
      </c>
      <c r="Q134" s="208">
        <f>'Total costs and revenues 2026'!P319</f>
        <v>0</v>
      </c>
      <c r="R134" s="208">
        <f>'Total costs and revenues 2026'!Q319</f>
        <v>0</v>
      </c>
      <c r="S134" s="208">
        <f>'Total costs and revenues 2026'!R319</f>
        <v>0</v>
      </c>
      <c r="T134" s="208">
        <f>'Total costs and revenues 2026'!S319</f>
        <v>0</v>
      </c>
      <c r="U134" s="208">
        <f>'Total costs and revenues 2026'!T319</f>
        <v>0</v>
      </c>
      <c r="V134" s="208">
        <f>'Total costs and revenues 2026'!U319</f>
        <v>0</v>
      </c>
      <c r="W134" s="208">
        <f>'Total costs and revenues 2026'!V319</f>
        <v>0</v>
      </c>
    </row>
    <row r="135" spans="2:23" s="95" customFormat="1" x14ac:dyDescent="0.35">
      <c r="B135" s="40"/>
      <c r="C135" s="132"/>
      <c r="D135" s="11"/>
      <c r="E135" s="11"/>
      <c r="F135" s="11"/>
      <c r="G135" s="11"/>
      <c r="H135" s="11"/>
      <c r="I135" s="11"/>
      <c r="J135" s="11"/>
      <c r="K135" s="11"/>
      <c r="L135" s="11"/>
      <c r="M135" s="11"/>
      <c r="N135" s="11"/>
      <c r="O135" s="11"/>
      <c r="P135" s="11"/>
      <c r="Q135" s="11"/>
      <c r="R135" s="11"/>
      <c r="S135" s="11"/>
      <c r="T135" s="11"/>
      <c r="U135" s="11"/>
      <c r="V135" s="11"/>
      <c r="W135" s="11"/>
    </row>
    <row r="136" spans="2:23" s="95" customFormat="1" x14ac:dyDescent="0.35">
      <c r="B136" s="40" t="s">
        <v>437</v>
      </c>
      <c r="C136" s="132">
        <f>SUM(D136:W136)</f>
        <v>9981819575.2590561</v>
      </c>
      <c r="D136" s="11">
        <f>SUM('Total costs and revenues 2026'!C241:C242,'Total costs and revenues 2026'!C314:C315)</f>
        <v>474911278.39653176</v>
      </c>
      <c r="E136" s="11">
        <f>SUM('Total costs and revenues 2026'!D241:D242,'Total costs and revenues 2026'!D314:D315)</f>
        <v>508357686.68074745</v>
      </c>
      <c r="F136" s="11">
        <f>SUM('Total costs and revenues 2026'!E241:E242,'Total costs and revenues 2026'!E314:E315)</f>
        <v>525714020.70597744</v>
      </c>
      <c r="G136" s="11">
        <f>SUM('Total costs and revenues 2026'!F241:F242,'Total costs and revenues 2026'!F314:F315)</f>
        <v>525767961.09309661</v>
      </c>
      <c r="H136" s="11">
        <f>SUM('Total costs and revenues 2026'!G241:G242,'Total costs and revenues 2026'!G314:G315)</f>
        <v>528318979.60278332</v>
      </c>
      <c r="I136" s="11">
        <f>SUM('Total costs and revenues 2026'!H241:H242,'Total costs and revenues 2026'!H314:H315)</f>
        <v>512519926.11354744</v>
      </c>
      <c r="J136" s="11">
        <f>SUM('Total costs and revenues 2026'!I241:I242,'Total costs and revenues 2026'!I314:I315)</f>
        <v>545101862.43847227</v>
      </c>
      <c r="K136" s="11">
        <f>SUM('Total costs and revenues 2026'!J241:J242,'Total costs and revenues 2026'!J314:J315)</f>
        <v>557985533.8197968</v>
      </c>
      <c r="L136" s="11">
        <f>SUM('Total costs and revenues 2026'!K241:K242,'Total costs and revenues 2026'!K314:K315)</f>
        <v>563199651.91217649</v>
      </c>
      <c r="M136" s="11">
        <f>SUM('Total costs and revenues 2026'!L241:L242,'Total costs and revenues 2026'!L314:L315)</f>
        <v>557387487.47695684</v>
      </c>
      <c r="N136" s="11">
        <f>SUM('Total costs and revenues 2026'!M241:M242,'Total costs and revenues 2026'!M314:M315)</f>
        <v>516590381.57233268</v>
      </c>
      <c r="O136" s="11">
        <f>SUM('Total costs and revenues 2026'!N241:N242,'Total costs and revenues 2026'!N314:N315)</f>
        <v>471249373.64113086</v>
      </c>
      <c r="P136" s="11">
        <f>SUM('Total costs and revenues 2026'!O241:O242,'Total costs and revenues 2026'!O314:O315)</f>
        <v>434860538.85940886</v>
      </c>
      <c r="Q136" s="11">
        <f>SUM('Total costs and revenues 2026'!P241:P242,'Total costs and revenues 2026'!P314:P315)</f>
        <v>447781234.10090035</v>
      </c>
      <c r="R136" s="11">
        <f>SUM('Total costs and revenues 2026'!Q241:Q242,'Total costs and revenues 2026'!Q314:Q315)</f>
        <v>461742732.10618991</v>
      </c>
      <c r="S136" s="11">
        <f>SUM('Total costs and revenues 2026'!R241:R242,'Total costs and revenues 2026'!R314:R315)</f>
        <v>469208461.55053723</v>
      </c>
      <c r="T136" s="11">
        <f>SUM('Total costs and revenues 2026'!S241:S242,'Total costs and revenues 2026'!S314:S315)</f>
        <v>469015097.53803658</v>
      </c>
      <c r="U136" s="11">
        <f>SUM('Total costs and revenues 2026'!T241:T242,'Total costs and revenues 2026'!T314:T315)</f>
        <v>471303155.31785476</v>
      </c>
      <c r="V136" s="11">
        <f>SUM('Total costs and revenues 2026'!U241:U242,'Total costs and revenues 2026'!U314:U315)</f>
        <v>470402106.16629106</v>
      </c>
      <c r="W136" s="11">
        <f>SUM('Total costs and revenues 2026'!V241:V242,'Total costs and revenues 2026'!V314:V315)</f>
        <v>470402106.16629106</v>
      </c>
    </row>
    <row r="137" spans="2:23" s="95" customFormat="1" x14ac:dyDescent="0.35">
      <c r="B137" s="40" t="s">
        <v>435</v>
      </c>
      <c r="C137" s="132">
        <f t="shared" ref="C137:C138" si="72">SUM(D137:W137)</f>
        <v>10732982030.757658</v>
      </c>
      <c r="D137" s="11">
        <f>SUM('Total costs and revenues 2026'!C281:C282,'Total costs and revenues 2026'!C314:C315)</f>
        <v>477984963.12722319</v>
      </c>
      <c r="E137" s="11">
        <f>SUM('Total costs and revenues 2026'!D281:D282,'Total costs and revenues 2026'!D314:D315)</f>
        <v>516671380.14675558</v>
      </c>
      <c r="F137" s="11">
        <f>SUM('Total costs and revenues 2026'!E281:E282,'Total costs and revenues 2026'!E314:E315)</f>
        <v>535165327.38125736</v>
      </c>
      <c r="G137" s="11">
        <f>SUM('Total costs and revenues 2026'!F281:F282,'Total costs and revenues 2026'!F314:F315)</f>
        <v>534917534.15144968</v>
      </c>
      <c r="H137" s="11">
        <f>SUM('Total costs and revenues 2026'!G281:G282,'Total costs and revenues 2026'!G314:G315)</f>
        <v>543311615.3171165</v>
      </c>
      <c r="I137" s="11">
        <f>SUM('Total costs and revenues 2026'!H281:H282,'Total costs and revenues 2026'!H314:H315)</f>
        <v>521042549.60871994</v>
      </c>
      <c r="J137" s="11">
        <f>SUM('Total costs and revenues 2026'!I281:I282,'Total costs and revenues 2026'!I314:I315)</f>
        <v>567298086.07883716</v>
      </c>
      <c r="K137" s="11">
        <f>SUM('Total costs and revenues 2026'!J281:J282,'Total costs and revenues 2026'!J314:J315)</f>
        <v>588175216.36670685</v>
      </c>
      <c r="L137" s="11">
        <f>SUM('Total costs and revenues 2026'!K281:K282,'Total costs and revenues 2026'!K314:K315)</f>
        <v>600087532.91275227</v>
      </c>
      <c r="M137" s="11">
        <f>SUM('Total costs and revenues 2026'!L281:L282,'Total costs and revenues 2026'!L314:L315)</f>
        <v>600945597.62670016</v>
      </c>
      <c r="N137" s="11">
        <f>SUM('Total costs and revenues 2026'!M281:M282,'Total costs and revenues 2026'!M314:M315)</f>
        <v>564257492.6886673</v>
      </c>
      <c r="O137" s="11">
        <f>SUM('Total costs and revenues 2026'!N281:N282,'Total costs and revenues 2026'!N314:N315)</f>
        <v>522325637.35324413</v>
      </c>
      <c r="P137" s="11">
        <f>SUM('Total costs and revenues 2026'!O281:O282,'Total costs and revenues 2026'!O314:O315)</f>
        <v>488795649.41749394</v>
      </c>
      <c r="Q137" s="11">
        <f>SUM('Total costs and revenues 2026'!P281:P282,'Total costs and revenues 2026'!P314:P315)</f>
        <v>503875127.38840109</v>
      </c>
      <c r="R137" s="11">
        <f>SUM('Total costs and revenues 2026'!Q281:Q282,'Total costs and revenues 2026'!Q314:Q315)</f>
        <v>519717989.91789699</v>
      </c>
      <c r="S137" s="11">
        <f>SUM('Total costs and revenues 2026'!R281:R282,'Total costs and revenues 2026'!R314:R315)</f>
        <v>528391494.85469347</v>
      </c>
      <c r="T137" s="11">
        <f>SUM('Total costs and revenues 2026'!S281:S282,'Total costs and revenues 2026'!S314:S315)</f>
        <v>528515523.65157443</v>
      </c>
      <c r="U137" s="11">
        <f>SUM('Total costs and revenues 2026'!T281:T282,'Total costs and revenues 2026'!T314:T315)</f>
        <v>531101803.690431</v>
      </c>
      <c r="V137" s="11">
        <f>SUM('Total costs and revenues 2026'!U281:U282,'Total costs and revenues 2026'!U314:U315)</f>
        <v>530200754.53886729</v>
      </c>
      <c r="W137" s="11">
        <f>SUM('Total costs and revenues 2026'!V281:V282,'Total costs and revenues 2026'!V314:V315)</f>
        <v>530200754.53886729</v>
      </c>
    </row>
    <row r="138" spans="2:23" s="95" customFormat="1" x14ac:dyDescent="0.35">
      <c r="B138" s="40" t="s">
        <v>436</v>
      </c>
      <c r="C138" s="132">
        <f t="shared" si="72"/>
        <v>9230657119.7604637</v>
      </c>
      <c r="D138" s="11">
        <f>SUM('Total costs and revenues 2026'!C261:C262,'Total costs and revenues 2026'!C314:C315)</f>
        <v>471837593.66584039</v>
      </c>
      <c r="E138" s="11">
        <f>SUM('Total costs and revenues 2026'!D261:D262,'Total costs and revenues 2026'!D314:D315)</f>
        <v>500043993.21473932</v>
      </c>
      <c r="F138" s="11">
        <f>SUM('Total costs and revenues 2026'!E261:E262,'Total costs and revenues 2026'!E314:E315)</f>
        <v>516262714.03069746</v>
      </c>
      <c r="G138" s="11">
        <f>SUM('Total costs and revenues 2026'!F261:F262,'Total costs and revenues 2026'!F314:F315)</f>
        <v>516618388.03474349</v>
      </c>
      <c r="H138" s="11">
        <f>SUM('Total costs and revenues 2026'!G261:G262,'Total costs and revenues 2026'!G314:G315)</f>
        <v>513326343.88845003</v>
      </c>
      <c r="I138" s="11">
        <f>SUM('Total costs and revenues 2026'!H261:H262,'Total costs and revenues 2026'!H314:H315)</f>
        <v>503997302.61837494</v>
      </c>
      <c r="J138" s="11">
        <f>SUM('Total costs and revenues 2026'!I261:I262,'Total costs and revenues 2026'!I314:I315)</f>
        <v>522905638.79810733</v>
      </c>
      <c r="K138" s="11">
        <f>SUM('Total costs and revenues 2026'!J261:J262,'Total costs and revenues 2026'!J314:J315)</f>
        <v>527795851.27288687</v>
      </c>
      <c r="L138" s="11">
        <f>SUM('Total costs and revenues 2026'!K261:K262,'Total costs and revenues 2026'!K314:K315)</f>
        <v>526311770.91160095</v>
      </c>
      <c r="M138" s="11">
        <f>SUM('Total costs and revenues 2026'!L261:L262,'Total costs and revenues 2026'!L314:L315)</f>
        <v>513829377.32721347</v>
      </c>
      <c r="N138" s="11">
        <f>SUM('Total costs and revenues 2026'!M261:M262,'Total costs and revenues 2026'!M314:M315)</f>
        <v>468923270.455998</v>
      </c>
      <c r="O138" s="11">
        <f>SUM('Total costs and revenues 2026'!N261:N262,'Total costs and revenues 2026'!N314:N315)</f>
        <v>420173109.9290176</v>
      </c>
      <c r="P138" s="11">
        <f>SUM('Total costs and revenues 2026'!O261:O262,'Total costs and revenues 2026'!O314:O315)</f>
        <v>380925428.30132371</v>
      </c>
      <c r="Q138" s="11">
        <f>SUM('Total costs and revenues 2026'!P261:P262,'Total costs and revenues 2026'!P314:P315)</f>
        <v>391687340.81339967</v>
      </c>
      <c r="R138" s="11">
        <f>SUM('Total costs and revenues 2026'!Q261:Q262,'Total costs and revenues 2026'!Q314:Q315)</f>
        <v>403767474.29448283</v>
      </c>
      <c r="S138" s="11">
        <f>SUM('Total costs and revenues 2026'!R261:R262,'Total costs and revenues 2026'!R314:R315)</f>
        <v>410025428.24638116</v>
      </c>
      <c r="T138" s="11">
        <f>SUM('Total costs and revenues 2026'!S261:S262,'Total costs and revenues 2026'!S314:S315)</f>
        <v>409514671.42449874</v>
      </c>
      <c r="U138" s="11">
        <f>SUM('Total costs and revenues 2026'!T261:T262,'Total costs and revenues 2026'!T314:T315)</f>
        <v>411504506.94527858</v>
      </c>
      <c r="V138" s="11">
        <f>SUM('Total costs and revenues 2026'!U261:U262,'Total costs and revenues 2026'!U314:U315)</f>
        <v>410603457.79371488</v>
      </c>
      <c r="W138" s="11">
        <f>SUM('Total costs and revenues 2026'!V261:V262,'Total costs and revenues 2026'!V314:V315)</f>
        <v>410603457.79371488</v>
      </c>
    </row>
    <row r="139" spans="2:23" s="95" customFormat="1" x14ac:dyDescent="0.35">
      <c r="B139" s="40"/>
      <c r="C139" s="132"/>
      <c r="D139" s="11"/>
      <c r="E139" s="11"/>
      <c r="F139" s="11"/>
      <c r="G139" s="11"/>
      <c r="H139" s="11"/>
      <c r="I139" s="11"/>
      <c r="J139" s="11"/>
      <c r="K139" s="11"/>
      <c r="L139" s="11"/>
      <c r="M139" s="11"/>
      <c r="N139" s="11"/>
      <c r="O139" s="11"/>
      <c r="P139" s="11"/>
      <c r="Q139" s="11"/>
      <c r="R139" s="11"/>
      <c r="S139" s="11"/>
      <c r="T139" s="11"/>
      <c r="U139" s="11"/>
      <c r="V139" s="11"/>
      <c r="W139" s="11"/>
    </row>
    <row r="140" spans="2:23" x14ac:dyDescent="0.35">
      <c r="B140" s="127" t="s">
        <v>379</v>
      </c>
      <c r="C140" s="96"/>
    </row>
    <row r="141" spans="2:23" x14ac:dyDescent="0.35">
      <c r="B141" s="40" t="s">
        <v>168</v>
      </c>
      <c r="C141" s="206">
        <f>SUM(D141:W141)</f>
        <v>5565282809.0924053</v>
      </c>
      <c r="D141" s="97">
        <f>D128+D134</f>
        <v>474911278.39653182</v>
      </c>
      <c r="E141" s="97">
        <f t="shared" ref="E141:W141" si="73">E128+E134</f>
        <v>474410384.9324035</v>
      </c>
      <c r="F141" s="97">
        <f t="shared" si="73"/>
        <v>457593542.35838085</v>
      </c>
      <c r="G141" s="97">
        <f t="shared" si="73"/>
        <v>426607692.3753292</v>
      </c>
      <c r="H141" s="97">
        <f t="shared" si="73"/>
        <v>399125211.74628186</v>
      </c>
      <c r="I141" s="97">
        <f t="shared" si="73"/>
        <v>361423586.98526907</v>
      </c>
      <c r="J141" s="97">
        <f t="shared" si="73"/>
        <v>357435382.5452534</v>
      </c>
      <c r="K141" s="97">
        <f t="shared" si="73"/>
        <v>340100582.63652074</v>
      </c>
      <c r="L141" s="97">
        <f t="shared" si="73"/>
        <v>318747743.78016746</v>
      </c>
      <c r="M141" s="97">
        <f t="shared" si="73"/>
        <v>292645025.54991484</v>
      </c>
      <c r="N141" s="97">
        <f t="shared" si="73"/>
        <v>251272789.78112254</v>
      </c>
      <c r="O141" s="97">
        <f t="shared" si="73"/>
        <v>211902259.30466586</v>
      </c>
      <c r="P141" s="97">
        <f t="shared" si="73"/>
        <v>180598631.22845727</v>
      </c>
      <c r="Q141" s="97">
        <f t="shared" si="73"/>
        <v>172785129.02710733</v>
      </c>
      <c r="R141" s="97">
        <f t="shared" si="73"/>
        <v>165587774.66048867</v>
      </c>
      <c r="S141" s="97">
        <f t="shared" si="73"/>
        <v>156380200.45139471</v>
      </c>
      <c r="T141" s="97">
        <f t="shared" si="73"/>
        <v>145274865.3368445</v>
      </c>
      <c r="U141" s="97">
        <f t="shared" si="73"/>
        <v>135672470.94783354</v>
      </c>
      <c r="V141" s="97">
        <f t="shared" si="73"/>
        <v>125848595.65708977</v>
      </c>
      <c r="W141" s="97">
        <f t="shared" si="73"/>
        <v>116959661.39134736</v>
      </c>
    </row>
    <row r="142" spans="2:23" x14ac:dyDescent="0.35">
      <c r="B142" s="40" t="s">
        <v>169</v>
      </c>
      <c r="C142" s="206">
        <f t="shared" ref="C142:C143" si="74">SUM(D142:W142)</f>
        <v>5880753952.861989</v>
      </c>
      <c r="D142" s="97">
        <f t="shared" ref="D142:W142" si="75">D130+D134</f>
        <v>477984963.12722319</v>
      </c>
      <c r="E142" s="97">
        <f t="shared" si="75"/>
        <v>482122531.00476724</v>
      </c>
      <c r="F142" s="97">
        <f t="shared" si="75"/>
        <v>465726609.05173516</v>
      </c>
      <c r="G142" s="97">
        <f t="shared" si="75"/>
        <v>433911419.62829244</v>
      </c>
      <c r="H142" s="97">
        <f t="shared" si="75"/>
        <v>410227255.77637559</v>
      </c>
      <c r="I142" s="97">
        <f t="shared" si="75"/>
        <v>367332559.17964917</v>
      </c>
      <c r="J142" s="97">
        <f t="shared" si="75"/>
        <v>371737668.73192167</v>
      </c>
      <c r="K142" s="97">
        <f t="shared" si="75"/>
        <v>358179509.46395683</v>
      </c>
      <c r="L142" s="97">
        <f t="shared" si="75"/>
        <v>339277582.49683106</v>
      </c>
      <c r="M142" s="97">
        <f t="shared" si="75"/>
        <v>315174890.41607851</v>
      </c>
      <c r="N142" s="97">
        <f t="shared" si="75"/>
        <v>274186537.05942452</v>
      </c>
      <c r="O142" s="97">
        <f t="shared" si="75"/>
        <v>234720603.98162639</v>
      </c>
      <c r="P142" s="97">
        <f t="shared" si="75"/>
        <v>202992251.89861834</v>
      </c>
      <c r="Q142" s="97">
        <f t="shared" si="75"/>
        <v>194430052.59960708</v>
      </c>
      <c r="R142" s="97">
        <f t="shared" si="75"/>
        <v>186378559.78583184</v>
      </c>
      <c r="S142" s="97">
        <f t="shared" si="75"/>
        <v>176105025.06525919</v>
      </c>
      <c r="T142" s="97">
        <f t="shared" si="75"/>
        <v>163704797.41473049</v>
      </c>
      <c r="U142" s="97">
        <f t="shared" si="75"/>
        <v>152886508.86060011</v>
      </c>
      <c r="V142" s="97">
        <f t="shared" si="75"/>
        <v>141846772.15594345</v>
      </c>
      <c r="W142" s="97">
        <f t="shared" si="75"/>
        <v>131827855.16351622</v>
      </c>
    </row>
    <row r="143" spans="2:23" x14ac:dyDescent="0.35">
      <c r="B143" s="40" t="s">
        <v>170</v>
      </c>
      <c r="C143" s="206">
        <f t="shared" si="74"/>
        <v>5249811665.3228207</v>
      </c>
      <c r="D143" s="97">
        <f t="shared" ref="D143:W143" si="76">D132+D134</f>
        <v>471837593.66584039</v>
      </c>
      <c r="E143" s="97">
        <f t="shared" si="76"/>
        <v>466698238.86003977</v>
      </c>
      <c r="F143" s="97">
        <f t="shared" si="76"/>
        <v>449460475.66502661</v>
      </c>
      <c r="G143" s="97">
        <f t="shared" si="76"/>
        <v>419303965.12236595</v>
      </c>
      <c r="H143" s="97">
        <f t="shared" si="76"/>
        <v>388023167.71618819</v>
      </c>
      <c r="I143" s="97">
        <f t="shared" si="76"/>
        <v>355514614.79088897</v>
      </c>
      <c r="J143" s="97">
        <f t="shared" si="76"/>
        <v>343133096.35858506</v>
      </c>
      <c r="K143" s="97">
        <f t="shared" si="76"/>
        <v>322021655.80908459</v>
      </c>
      <c r="L143" s="97">
        <f t="shared" si="76"/>
        <v>298217905.06350398</v>
      </c>
      <c r="M143" s="97">
        <f t="shared" si="76"/>
        <v>270115160.68375123</v>
      </c>
      <c r="N143" s="97">
        <f t="shared" si="76"/>
        <v>228359042.50282052</v>
      </c>
      <c r="O143" s="97">
        <f t="shared" si="76"/>
        <v>189083914.62770534</v>
      </c>
      <c r="P143" s="97">
        <f t="shared" si="76"/>
        <v>158205010.55829617</v>
      </c>
      <c r="Q143" s="97">
        <f t="shared" si="76"/>
        <v>151140205.45460761</v>
      </c>
      <c r="R143" s="97">
        <f t="shared" si="76"/>
        <v>144796989.53514549</v>
      </c>
      <c r="S143" s="97">
        <f t="shared" si="76"/>
        <v>136655375.83753029</v>
      </c>
      <c r="T143" s="97">
        <f t="shared" si="76"/>
        <v>126844933.25895853</v>
      </c>
      <c r="U143" s="97">
        <f t="shared" si="76"/>
        <v>118458433.03506699</v>
      </c>
      <c r="V143" s="97">
        <f t="shared" si="76"/>
        <v>109850419.1582361</v>
      </c>
      <c r="W143" s="97">
        <f t="shared" si="76"/>
        <v>102091467.61917852</v>
      </c>
    </row>
    <row r="145" spans="1:23" x14ac:dyDescent="0.35">
      <c r="B145" s="40" t="s">
        <v>380</v>
      </c>
      <c r="C145" s="37" t="b">
        <f>C141=W145</f>
        <v>1</v>
      </c>
      <c r="D145" s="97">
        <f>SUM($D141:D141)</f>
        <v>474911278.39653182</v>
      </c>
      <c r="E145" s="97">
        <f>SUM($D141:E141)</f>
        <v>949321663.32893538</v>
      </c>
      <c r="F145" s="97">
        <f>SUM($D141:F141)</f>
        <v>1406915205.6873162</v>
      </c>
      <c r="G145" s="97">
        <f>SUM($D141:G141)</f>
        <v>1833522898.0626454</v>
      </c>
      <c r="H145" s="97">
        <f>SUM($D141:H141)</f>
        <v>2232648109.8089275</v>
      </c>
      <c r="I145" s="97">
        <f>SUM($D141:I141)</f>
        <v>2594071696.7941966</v>
      </c>
      <c r="J145" s="97">
        <f>SUM($D141:J141)</f>
        <v>2951507079.3394499</v>
      </c>
      <c r="K145" s="97">
        <f>SUM($D141:K141)</f>
        <v>3291607661.9759707</v>
      </c>
      <c r="L145" s="97">
        <f>SUM($D141:L141)</f>
        <v>3610355405.7561383</v>
      </c>
      <c r="M145" s="97">
        <f>SUM($D141:M141)</f>
        <v>3903000431.3060532</v>
      </c>
      <c r="N145" s="97">
        <f>SUM($D141:N141)</f>
        <v>4154273221.0871758</v>
      </c>
      <c r="O145" s="97">
        <f>SUM($D141:O141)</f>
        <v>4366175480.3918419</v>
      </c>
      <c r="P145" s="97">
        <f>SUM($D141:P141)</f>
        <v>4546774111.6202993</v>
      </c>
      <c r="Q145" s="97">
        <f>SUM($D141:Q141)</f>
        <v>4719559240.6474066</v>
      </c>
      <c r="R145" s="97">
        <f>SUM($D141:R141)</f>
        <v>4885147015.3078957</v>
      </c>
      <c r="S145" s="97">
        <f>SUM($D141:S141)</f>
        <v>5041527215.7592907</v>
      </c>
      <c r="T145" s="97">
        <f>SUM($D141:T141)</f>
        <v>5186802081.0961351</v>
      </c>
      <c r="U145" s="97">
        <f>SUM($D141:U141)</f>
        <v>5322474552.0439682</v>
      </c>
      <c r="V145" s="97">
        <f>SUM($D141:V141)</f>
        <v>5448323147.7010584</v>
      </c>
      <c r="W145" s="97">
        <f>SUM($D141:W141)</f>
        <v>5565282809.0924053</v>
      </c>
    </row>
    <row r="146" spans="1:23" x14ac:dyDescent="0.35">
      <c r="B146" s="40" t="s">
        <v>381</v>
      </c>
      <c r="C146" s="37" t="b">
        <f t="shared" ref="C146:C147" si="77">C142=W146</f>
        <v>1</v>
      </c>
      <c r="D146" s="97">
        <f>SUM($D142:D142)</f>
        <v>477984963.12722319</v>
      </c>
      <c r="E146" s="97">
        <f>SUM($D142:E142)</f>
        <v>960107494.13199043</v>
      </c>
      <c r="F146" s="97">
        <f>SUM($D142:F142)</f>
        <v>1425834103.1837256</v>
      </c>
      <c r="G146" s="97">
        <f>SUM($D142:G142)</f>
        <v>1859745522.8120179</v>
      </c>
      <c r="H146" s="97">
        <f>SUM($D142:H142)</f>
        <v>2269972778.5883937</v>
      </c>
      <c r="I146" s="97">
        <f>SUM($D142:I142)</f>
        <v>2637305337.768043</v>
      </c>
      <c r="J146" s="97">
        <f>SUM($D142:J142)</f>
        <v>3009043006.4999647</v>
      </c>
      <c r="K146" s="97">
        <f>SUM($D142:K142)</f>
        <v>3367222515.9639215</v>
      </c>
      <c r="L146" s="97">
        <f>SUM($D142:L142)</f>
        <v>3706500098.4607525</v>
      </c>
      <c r="M146" s="97">
        <f>SUM($D142:M142)</f>
        <v>4021674988.8768311</v>
      </c>
      <c r="N146" s="97">
        <f>SUM($D142:N142)</f>
        <v>4295861525.9362555</v>
      </c>
      <c r="O146" s="97">
        <f>SUM($D142:O142)</f>
        <v>4530582129.917882</v>
      </c>
      <c r="P146" s="97">
        <f>SUM($D142:P142)</f>
        <v>4733574381.8165007</v>
      </c>
      <c r="Q146" s="97">
        <f>SUM($D142:Q142)</f>
        <v>4928004434.4161081</v>
      </c>
      <c r="R146" s="97">
        <f>SUM($D142:R142)</f>
        <v>5114382994.2019396</v>
      </c>
      <c r="S146" s="97">
        <f>SUM($D142:S142)</f>
        <v>5290488019.2671986</v>
      </c>
      <c r="T146" s="97">
        <f>SUM($D142:T142)</f>
        <v>5454192816.6819286</v>
      </c>
      <c r="U146" s="97">
        <f>SUM($D142:U142)</f>
        <v>5607079325.5425291</v>
      </c>
      <c r="V146" s="97">
        <f>SUM($D142:V142)</f>
        <v>5748926097.698473</v>
      </c>
      <c r="W146" s="97">
        <f>SUM($D142:W142)</f>
        <v>5880753952.861989</v>
      </c>
    </row>
    <row r="147" spans="1:23" x14ac:dyDescent="0.35">
      <c r="B147" s="40" t="s">
        <v>382</v>
      </c>
      <c r="C147" s="37" t="b">
        <f t="shared" si="77"/>
        <v>1</v>
      </c>
      <c r="D147" s="97">
        <f>SUM($D143:D143)</f>
        <v>471837593.66584039</v>
      </c>
      <c r="E147" s="97">
        <f>SUM($D143:E143)</f>
        <v>938535832.5258801</v>
      </c>
      <c r="F147" s="97">
        <f>SUM($D143:F143)</f>
        <v>1387996308.1909068</v>
      </c>
      <c r="G147" s="97">
        <f>SUM($D143:G143)</f>
        <v>1807300273.3132727</v>
      </c>
      <c r="H147" s="97">
        <f>SUM($D143:H143)</f>
        <v>2195323441.0294609</v>
      </c>
      <c r="I147" s="97">
        <f>SUM($D143:I143)</f>
        <v>2550838055.8203497</v>
      </c>
      <c r="J147" s="97">
        <f>SUM($D143:J143)</f>
        <v>2893971152.1789346</v>
      </c>
      <c r="K147" s="97">
        <f>SUM($D143:K143)</f>
        <v>3215992807.988019</v>
      </c>
      <c r="L147" s="97">
        <f>SUM($D143:L143)</f>
        <v>3514210713.0515232</v>
      </c>
      <c r="M147" s="97">
        <f>SUM($D143:M143)</f>
        <v>3784325873.7352743</v>
      </c>
      <c r="N147" s="97">
        <f>SUM($D143:N143)</f>
        <v>4012684916.2380948</v>
      </c>
      <c r="O147" s="97">
        <f>SUM($D143:O143)</f>
        <v>4201768830.8657999</v>
      </c>
      <c r="P147" s="97">
        <f>SUM($D143:P143)</f>
        <v>4359973841.4240961</v>
      </c>
      <c r="Q147" s="97">
        <f>SUM($D143:Q143)</f>
        <v>4511114046.8787041</v>
      </c>
      <c r="R147" s="97">
        <f>SUM($D143:R143)</f>
        <v>4655911036.4138498</v>
      </c>
      <c r="S147" s="97">
        <f>SUM($D143:S143)</f>
        <v>4792566412.25138</v>
      </c>
      <c r="T147" s="97">
        <f>SUM($D143:T143)</f>
        <v>4919411345.5103388</v>
      </c>
      <c r="U147" s="97">
        <f>SUM($D143:U143)</f>
        <v>5037869778.5454054</v>
      </c>
      <c r="V147" s="97">
        <f>SUM($D143:V143)</f>
        <v>5147720197.7036419</v>
      </c>
      <c r="W147" s="97">
        <f>SUM($D143:W143)</f>
        <v>5249811665.3228207</v>
      </c>
    </row>
    <row r="150" spans="1:23" ht="21" x14ac:dyDescent="0.5">
      <c r="A150" s="203" t="s">
        <v>393</v>
      </c>
    </row>
    <row r="151" spans="1:23" x14ac:dyDescent="0.35">
      <c r="A151" s="95"/>
      <c r="B151" s="40"/>
    </row>
    <row r="152" spans="1:23" ht="15.5" x14ac:dyDescent="0.35">
      <c r="A152" s="51" t="s">
        <v>401</v>
      </c>
      <c r="B152" s="40"/>
      <c r="D152" s="43">
        <v>1</v>
      </c>
      <c r="E152" s="43">
        <v>2</v>
      </c>
      <c r="F152" s="43">
        <v>3</v>
      </c>
      <c r="G152" s="43">
        <v>4</v>
      </c>
      <c r="H152" s="43">
        <v>5</v>
      </c>
      <c r="I152" s="43">
        <v>6</v>
      </c>
      <c r="J152" s="43">
        <v>7</v>
      </c>
      <c r="K152" s="43">
        <v>8</v>
      </c>
      <c r="L152" s="43">
        <v>9</v>
      </c>
      <c r="M152" s="43">
        <v>10</v>
      </c>
      <c r="N152" s="43">
        <v>11</v>
      </c>
      <c r="O152" s="43">
        <v>12</v>
      </c>
      <c r="P152" s="43">
        <v>13</v>
      </c>
      <c r="Q152" s="43">
        <v>14</v>
      </c>
      <c r="R152" s="43">
        <v>15</v>
      </c>
      <c r="S152" s="43">
        <v>16</v>
      </c>
      <c r="T152" s="43">
        <v>17</v>
      </c>
      <c r="U152" s="43">
        <v>18</v>
      </c>
      <c r="V152" s="43">
        <v>19</v>
      </c>
      <c r="W152" s="43">
        <v>20</v>
      </c>
    </row>
    <row r="153" spans="1:23" x14ac:dyDescent="0.35">
      <c r="A153" s="95"/>
      <c r="B153" s="40"/>
      <c r="D153" s="15" t="s">
        <v>0</v>
      </c>
      <c r="E153" s="15" t="s">
        <v>1</v>
      </c>
      <c r="F153" s="52" t="s">
        <v>2</v>
      </c>
      <c r="G153" s="52" t="s">
        <v>3</v>
      </c>
      <c r="H153" s="15" t="s">
        <v>4</v>
      </c>
      <c r="I153" s="15" t="s">
        <v>5</v>
      </c>
      <c r="J153" s="15" t="s">
        <v>6</v>
      </c>
      <c r="K153" s="15" t="s">
        <v>7</v>
      </c>
      <c r="L153" s="15" t="s">
        <v>8</v>
      </c>
      <c r="M153" s="15" t="s">
        <v>9</v>
      </c>
      <c r="N153" s="15" t="s">
        <v>63</v>
      </c>
      <c r="O153" s="15" t="s">
        <v>64</v>
      </c>
      <c r="P153" s="15" t="s">
        <v>65</v>
      </c>
      <c r="Q153" s="15" t="s">
        <v>66</v>
      </c>
      <c r="R153" s="15" t="s">
        <v>67</v>
      </c>
      <c r="S153" s="15" t="s">
        <v>68</v>
      </c>
      <c r="T153" s="15" t="s">
        <v>69</v>
      </c>
      <c r="U153" s="15" t="s">
        <v>70</v>
      </c>
      <c r="V153" s="15" t="s">
        <v>71</v>
      </c>
      <c r="W153" s="15" t="s">
        <v>72</v>
      </c>
    </row>
    <row r="154" spans="1:23" x14ac:dyDescent="0.35">
      <c r="A154" s="95"/>
      <c r="B154" s="95"/>
    </row>
    <row r="155" spans="1:23" x14ac:dyDescent="0.35">
      <c r="A155" s="95"/>
      <c r="B155" s="40" t="s">
        <v>168</v>
      </c>
      <c r="D155" s="208">
        <f t="shared" ref="D155:H157" si="78">D80</f>
        <v>433142789.98585504</v>
      </c>
      <c r="E155" s="208">
        <f t="shared" si="78"/>
        <v>406595278.64536679</v>
      </c>
      <c r="F155" s="208">
        <f t="shared" si="78"/>
        <v>379460245.01163077</v>
      </c>
      <c r="G155" s="208">
        <f t="shared" si="78"/>
        <v>351147473.65389282</v>
      </c>
      <c r="H155" s="208">
        <f t="shared" si="78"/>
        <v>327153474.84095442</v>
      </c>
      <c r="I155" s="137">
        <f>I141</f>
        <v>361423586.98526907</v>
      </c>
      <c r="J155" s="137">
        <f t="shared" ref="J155:W155" si="79">J141</f>
        <v>357435382.5452534</v>
      </c>
      <c r="K155" s="137">
        <f t="shared" si="79"/>
        <v>340100582.63652074</v>
      </c>
      <c r="L155" s="137">
        <f t="shared" si="79"/>
        <v>318747743.78016746</v>
      </c>
      <c r="M155" s="137">
        <f t="shared" si="79"/>
        <v>292645025.54991484</v>
      </c>
      <c r="N155" s="137">
        <f t="shared" si="79"/>
        <v>251272789.78112254</v>
      </c>
      <c r="O155" s="137">
        <f t="shared" si="79"/>
        <v>211902259.30466586</v>
      </c>
      <c r="P155" s="137">
        <f t="shared" si="79"/>
        <v>180598631.22845727</v>
      </c>
      <c r="Q155" s="137">
        <f t="shared" si="79"/>
        <v>172785129.02710733</v>
      </c>
      <c r="R155" s="137">
        <f t="shared" si="79"/>
        <v>165587774.66048867</v>
      </c>
      <c r="S155" s="137">
        <f t="shared" si="79"/>
        <v>156380200.45139471</v>
      </c>
      <c r="T155" s="137">
        <f t="shared" si="79"/>
        <v>145274865.3368445</v>
      </c>
      <c r="U155" s="137">
        <f t="shared" si="79"/>
        <v>135672470.94783354</v>
      </c>
      <c r="V155" s="137">
        <f t="shared" si="79"/>
        <v>125848595.65708977</v>
      </c>
      <c r="W155" s="137">
        <f t="shared" si="79"/>
        <v>116959661.39134736</v>
      </c>
    </row>
    <row r="156" spans="1:23" x14ac:dyDescent="0.35">
      <c r="A156" s="95"/>
      <c r="B156" s="40" t="s">
        <v>169</v>
      </c>
      <c r="D156" s="208">
        <f t="shared" si="78"/>
        <v>433560032.98585504</v>
      </c>
      <c r="E156" s="208">
        <f t="shared" si="78"/>
        <v>407652783.14837682</v>
      </c>
      <c r="F156" s="208">
        <f t="shared" si="78"/>
        <v>381118452.37031651</v>
      </c>
      <c r="G156" s="208">
        <f t="shared" si="78"/>
        <v>353337413.88360739</v>
      </c>
      <c r="H156" s="208">
        <f t="shared" si="78"/>
        <v>330160892.52521205</v>
      </c>
      <c r="I156" s="137">
        <f t="shared" ref="I156:W156" si="80">I142</f>
        <v>367332559.17964917</v>
      </c>
      <c r="J156" s="137">
        <f t="shared" si="80"/>
        <v>371737668.73192167</v>
      </c>
      <c r="K156" s="137">
        <f t="shared" si="80"/>
        <v>358179509.46395683</v>
      </c>
      <c r="L156" s="137">
        <f t="shared" si="80"/>
        <v>339277582.49683106</v>
      </c>
      <c r="M156" s="137">
        <f t="shared" si="80"/>
        <v>315174890.41607851</v>
      </c>
      <c r="N156" s="137">
        <f t="shared" si="80"/>
        <v>274186537.05942452</v>
      </c>
      <c r="O156" s="137">
        <f t="shared" si="80"/>
        <v>234720603.98162639</v>
      </c>
      <c r="P156" s="137">
        <f t="shared" si="80"/>
        <v>202992251.89861834</v>
      </c>
      <c r="Q156" s="137">
        <f t="shared" si="80"/>
        <v>194430052.59960708</v>
      </c>
      <c r="R156" s="137">
        <f t="shared" si="80"/>
        <v>186378559.78583184</v>
      </c>
      <c r="S156" s="137">
        <f t="shared" si="80"/>
        <v>176105025.06525919</v>
      </c>
      <c r="T156" s="137">
        <f t="shared" si="80"/>
        <v>163704797.41473049</v>
      </c>
      <c r="U156" s="137">
        <f t="shared" si="80"/>
        <v>152886508.86060011</v>
      </c>
      <c r="V156" s="137">
        <f t="shared" si="80"/>
        <v>141846772.15594345</v>
      </c>
      <c r="W156" s="137">
        <f t="shared" si="80"/>
        <v>131827855.16351622</v>
      </c>
    </row>
    <row r="157" spans="1:23" x14ac:dyDescent="0.35">
      <c r="A157" s="95"/>
      <c r="B157" s="40" t="s">
        <v>170</v>
      </c>
      <c r="D157" s="208">
        <f t="shared" si="78"/>
        <v>432725546.98585504</v>
      </c>
      <c r="E157" s="208">
        <f t="shared" si="78"/>
        <v>405537774.14235681</v>
      </c>
      <c r="F157" s="208">
        <f t="shared" si="78"/>
        <v>377802037.65294498</v>
      </c>
      <c r="G157" s="208">
        <f t="shared" si="78"/>
        <v>348957533.42417818</v>
      </c>
      <c r="H157" s="208">
        <f t="shared" si="78"/>
        <v>324146057.15669686</v>
      </c>
      <c r="I157" s="137">
        <f t="shared" ref="I157:W157" si="81">I143</f>
        <v>355514614.79088897</v>
      </c>
      <c r="J157" s="137">
        <f t="shared" si="81"/>
        <v>343133096.35858506</v>
      </c>
      <c r="K157" s="137">
        <f t="shared" si="81"/>
        <v>322021655.80908459</v>
      </c>
      <c r="L157" s="137">
        <f t="shared" si="81"/>
        <v>298217905.06350398</v>
      </c>
      <c r="M157" s="137">
        <f t="shared" si="81"/>
        <v>270115160.68375123</v>
      </c>
      <c r="N157" s="137">
        <f t="shared" si="81"/>
        <v>228359042.50282052</v>
      </c>
      <c r="O157" s="137">
        <f t="shared" si="81"/>
        <v>189083914.62770534</v>
      </c>
      <c r="P157" s="137">
        <f t="shared" si="81"/>
        <v>158205010.55829617</v>
      </c>
      <c r="Q157" s="137">
        <f t="shared" si="81"/>
        <v>151140205.45460761</v>
      </c>
      <c r="R157" s="137">
        <f t="shared" si="81"/>
        <v>144796989.53514549</v>
      </c>
      <c r="S157" s="137">
        <f t="shared" si="81"/>
        <v>136655375.83753029</v>
      </c>
      <c r="T157" s="137">
        <f t="shared" si="81"/>
        <v>126844933.25895853</v>
      </c>
      <c r="U157" s="137">
        <f t="shared" si="81"/>
        <v>118458433.03506699</v>
      </c>
      <c r="V157" s="137">
        <f t="shared" si="81"/>
        <v>109850419.1582361</v>
      </c>
      <c r="W157" s="137">
        <f t="shared" si="81"/>
        <v>102091467.61917852</v>
      </c>
    </row>
    <row r="158" spans="1:23" ht="15" thickBot="1" x14ac:dyDescent="0.4">
      <c r="A158" s="95"/>
      <c r="B158" s="40"/>
    </row>
    <row r="159" spans="1:23" ht="15" thickBot="1" x14ac:dyDescent="0.4">
      <c r="A159" s="95"/>
      <c r="B159" s="40" t="s">
        <v>171</v>
      </c>
      <c r="D159" s="207">
        <f>SUM($D155:D155)</f>
        <v>433142789.98585504</v>
      </c>
      <c r="E159" s="207">
        <f>SUM($D155:E155)</f>
        <v>839738068.63122177</v>
      </c>
      <c r="F159" s="207">
        <f>SUM($D155:F155)</f>
        <v>1219198313.6428525</v>
      </c>
      <c r="G159" s="207">
        <f>SUM($D155:G155)</f>
        <v>1570345787.2967453</v>
      </c>
      <c r="H159" s="207">
        <f>SUM($D155:H155)</f>
        <v>1897499262.1376996</v>
      </c>
      <c r="I159" s="207">
        <f>SUM($D155:I155)</f>
        <v>2258922849.1229687</v>
      </c>
      <c r="J159" s="207">
        <f>SUM($D155:J155)</f>
        <v>2616358231.668222</v>
      </c>
      <c r="K159" s="207">
        <f>SUM($D155:K155)</f>
        <v>2956458814.3047428</v>
      </c>
      <c r="L159" s="207">
        <f>SUM($D155:L155)</f>
        <v>3275206558.0849104</v>
      </c>
      <c r="M159" s="207">
        <f>SUM($D155:M155)</f>
        <v>3567851583.6348252</v>
      </c>
      <c r="N159" s="207">
        <f>SUM($D155:N155)</f>
        <v>3819124373.4159479</v>
      </c>
      <c r="O159" s="207">
        <f>SUM($D155:O155)</f>
        <v>4031026632.720614</v>
      </c>
      <c r="P159" s="207">
        <f>SUM($D155:P155)</f>
        <v>4211625263.9490714</v>
      </c>
      <c r="Q159" s="207">
        <f>SUM($D155:Q155)</f>
        <v>4384410392.9761791</v>
      </c>
      <c r="R159" s="207">
        <f>SUM($D155:R155)</f>
        <v>4549998167.6366682</v>
      </c>
      <c r="S159" s="207">
        <f>SUM($D155:S155)</f>
        <v>4706378368.0880632</v>
      </c>
      <c r="T159" s="207">
        <f>SUM($D155:T155)</f>
        <v>4851653233.4249077</v>
      </c>
      <c r="U159" s="207">
        <f>SUM($D155:U155)</f>
        <v>4987325704.3727417</v>
      </c>
      <c r="V159" s="207">
        <f>SUM($D155:V155)</f>
        <v>5113174300.0298319</v>
      </c>
      <c r="W159" s="207">
        <f>SUM($D155:W155)</f>
        <v>5230133961.4211788</v>
      </c>
    </row>
    <row r="160" spans="1:23" ht="15" thickBot="1" x14ac:dyDescent="0.4">
      <c r="A160" s="95"/>
      <c r="B160" s="40" t="s">
        <v>172</v>
      </c>
      <c r="D160" s="207">
        <f>SUM($D156:D156)</f>
        <v>433560032.98585504</v>
      </c>
      <c r="E160" s="207">
        <f>SUM($D156:E156)</f>
        <v>841212816.13423181</v>
      </c>
      <c r="F160" s="207">
        <f>SUM($D156:F156)</f>
        <v>1222331268.5045483</v>
      </c>
      <c r="G160" s="207">
        <f>SUM($D156:G156)</f>
        <v>1575668682.3881557</v>
      </c>
      <c r="H160" s="207">
        <f>SUM($D156:H156)</f>
        <v>1905829574.9133677</v>
      </c>
      <c r="I160" s="207">
        <f>SUM($D156:I156)</f>
        <v>2273162134.0930171</v>
      </c>
      <c r="J160" s="207">
        <f>SUM($D156:J156)</f>
        <v>2644899802.8249388</v>
      </c>
      <c r="K160" s="207">
        <f>SUM($D156:K156)</f>
        <v>3003079312.2888956</v>
      </c>
      <c r="L160" s="207">
        <f>SUM($D156:L156)</f>
        <v>3342356894.7857265</v>
      </c>
      <c r="M160" s="207">
        <f>SUM($D156:M156)</f>
        <v>3657531785.2018051</v>
      </c>
      <c r="N160" s="207">
        <f>SUM($D156:N156)</f>
        <v>3931718322.2612295</v>
      </c>
      <c r="O160" s="207">
        <f>SUM($D156:O156)</f>
        <v>4166438926.242856</v>
      </c>
      <c r="P160" s="207">
        <f>SUM($D156:P156)</f>
        <v>4369431178.1414747</v>
      </c>
      <c r="Q160" s="207">
        <f>SUM($D156:Q156)</f>
        <v>4563861230.7410822</v>
      </c>
      <c r="R160" s="207">
        <f>SUM($D156:R156)</f>
        <v>4750239790.5269136</v>
      </c>
      <c r="S160" s="207">
        <f>SUM($D156:S156)</f>
        <v>4926344815.5921726</v>
      </c>
      <c r="T160" s="207">
        <f>SUM($D156:T156)</f>
        <v>5090049613.0069027</v>
      </c>
      <c r="U160" s="207">
        <f>SUM($D156:U156)</f>
        <v>5242936121.8675032</v>
      </c>
      <c r="V160" s="207">
        <f>SUM($D156:V156)</f>
        <v>5384782894.023447</v>
      </c>
      <c r="W160" s="207">
        <f>SUM($D156:W156)</f>
        <v>5516610749.1869631</v>
      </c>
    </row>
    <row r="161" spans="1:23" ht="15" thickBot="1" x14ac:dyDescent="0.4">
      <c r="A161" s="95"/>
      <c r="B161" s="40" t="s">
        <v>173</v>
      </c>
      <c r="D161" s="207">
        <f>SUM($D157:D157)</f>
        <v>432725546.98585504</v>
      </c>
      <c r="E161" s="207">
        <f>SUM($D157:E157)</f>
        <v>838263321.12821186</v>
      </c>
      <c r="F161" s="207">
        <f>SUM($D157:F157)</f>
        <v>1216065358.7811568</v>
      </c>
      <c r="G161" s="207">
        <f>SUM($D157:G157)</f>
        <v>1565022892.2053349</v>
      </c>
      <c r="H161" s="207">
        <f>SUM($D157:H157)</f>
        <v>1889168949.3620317</v>
      </c>
      <c r="I161" s="207">
        <f>SUM($D157:I157)</f>
        <v>2244683564.1529207</v>
      </c>
      <c r="J161" s="207">
        <f>SUM($D157:J157)</f>
        <v>2587816660.5115056</v>
      </c>
      <c r="K161" s="207">
        <f>SUM($D157:K157)</f>
        <v>2909838316.32059</v>
      </c>
      <c r="L161" s="207">
        <f>SUM($D157:L157)</f>
        <v>3208056221.3840942</v>
      </c>
      <c r="M161" s="207">
        <f>SUM($D157:M157)</f>
        <v>3478171382.0678453</v>
      </c>
      <c r="N161" s="207">
        <f>SUM($D157:N157)</f>
        <v>3706530424.5706658</v>
      </c>
      <c r="O161" s="207">
        <f>SUM($D157:O157)</f>
        <v>3895614339.1983709</v>
      </c>
      <c r="P161" s="207">
        <f>SUM($D157:P157)</f>
        <v>4053819349.7566671</v>
      </c>
      <c r="Q161" s="207">
        <f>SUM($D157:Q157)</f>
        <v>4204959555.2112746</v>
      </c>
      <c r="R161" s="207">
        <f>SUM($D157:R157)</f>
        <v>4349756544.7464199</v>
      </c>
      <c r="S161" s="207">
        <f>SUM($D157:S157)</f>
        <v>4486411920.58395</v>
      </c>
      <c r="T161" s="207">
        <f>SUM($D157:T157)</f>
        <v>4613256853.8429089</v>
      </c>
      <c r="U161" s="207">
        <f>SUM($D157:U157)</f>
        <v>4731715286.8779755</v>
      </c>
      <c r="V161" s="207">
        <f>SUM($D157:V157)</f>
        <v>4841565706.036212</v>
      </c>
      <c r="W161" s="207">
        <f>SUM($D157:W157)</f>
        <v>4943657173.6553907</v>
      </c>
    </row>
    <row r="162" spans="1:23" x14ac:dyDescent="0.35">
      <c r="A162" s="95"/>
      <c r="B162" s="40"/>
    </row>
    <row r="163" spans="1:23" x14ac:dyDescent="0.35">
      <c r="A163" s="95"/>
      <c r="B163" s="40" t="s">
        <v>396</v>
      </c>
      <c r="D163" s="208">
        <f t="shared" ref="D163:H165" si="82">D62</f>
        <v>556625579.2864486</v>
      </c>
      <c r="E163" s="208">
        <f t="shared" si="82"/>
        <v>505572684.29327118</v>
      </c>
      <c r="F163" s="208">
        <f t="shared" si="82"/>
        <v>459610285.44345129</v>
      </c>
      <c r="G163" s="208">
        <f t="shared" si="82"/>
        <v>413822808.51738304</v>
      </c>
      <c r="H163" s="208">
        <f t="shared" si="82"/>
        <v>373604799.44321448</v>
      </c>
      <c r="I163" s="138">
        <f>I123</f>
        <v>372185859.68547231</v>
      </c>
      <c r="J163" s="138">
        <f t="shared" ref="J163:W163" si="83">J123</f>
        <v>339163225.16035312</v>
      </c>
      <c r="K163" s="138">
        <f t="shared" si="83"/>
        <v>305901931.77561343</v>
      </c>
      <c r="L163" s="138">
        <f t="shared" si="83"/>
        <v>274455284.6338672</v>
      </c>
      <c r="M163" s="138">
        <f t="shared" si="83"/>
        <v>245384284.75113383</v>
      </c>
      <c r="N163" s="138">
        <f t="shared" si="83"/>
        <v>205597619.56120244</v>
      </c>
      <c r="O163" s="138">
        <f t="shared" si="83"/>
        <v>166315140.82017016</v>
      </c>
      <c r="P163" s="138">
        <f t="shared" si="83"/>
        <v>136267262.5260078</v>
      </c>
      <c r="Q163" s="138">
        <f t="shared" si="83"/>
        <v>130853659.28338678</v>
      </c>
      <c r="R163" s="138">
        <f t="shared" si="83"/>
        <v>125689993.95693268</v>
      </c>
      <c r="S163" s="138">
        <f t="shared" si="83"/>
        <v>119245765.44712175</v>
      </c>
      <c r="T163" s="138">
        <f t="shared" si="83"/>
        <v>111417536.0637292</v>
      </c>
      <c r="U163" s="138">
        <f t="shared" si="83"/>
        <v>104066888.6810174</v>
      </c>
      <c r="V163" s="138">
        <f t="shared" si="83"/>
        <v>96716439.294625834</v>
      </c>
      <c r="W163" s="138">
        <f t="shared" si="83"/>
        <v>89885166.630693153</v>
      </c>
    </row>
    <row r="164" spans="1:23" x14ac:dyDescent="0.35">
      <c r="A164" s="95"/>
      <c r="B164" s="40" t="s">
        <v>394</v>
      </c>
      <c r="D164" s="208">
        <f t="shared" si="82"/>
        <v>616985963.30106592</v>
      </c>
      <c r="E164" s="208">
        <f t="shared" si="82"/>
        <v>560396900.9783231</v>
      </c>
      <c r="F164" s="208">
        <f t="shared" si="82"/>
        <v>509450347.34286684</v>
      </c>
      <c r="G164" s="208">
        <f t="shared" si="82"/>
        <v>458697684.13509583</v>
      </c>
      <c r="H164" s="208">
        <f t="shared" si="82"/>
        <v>414118440.9345113</v>
      </c>
      <c r="I164" s="138">
        <f t="shared" ref="I164:W164" si="84">I124</f>
        <v>404880168.16014701</v>
      </c>
      <c r="J164" s="138">
        <f t="shared" si="84"/>
        <v>368956692.10192096</v>
      </c>
      <c r="K164" s="138">
        <f t="shared" si="84"/>
        <v>332773592.4263503</v>
      </c>
      <c r="L164" s="138">
        <f t="shared" si="84"/>
        <v>298564544.84570682</v>
      </c>
      <c r="M164" s="138">
        <f t="shared" si="84"/>
        <v>266939830.97008693</v>
      </c>
      <c r="N164" s="138">
        <f t="shared" si="84"/>
        <v>223658144.4862313</v>
      </c>
      <c r="O164" s="138">
        <f t="shared" si="84"/>
        <v>180924934.22440857</v>
      </c>
      <c r="P164" s="138">
        <f t="shared" si="84"/>
        <v>148237528.99392188</v>
      </c>
      <c r="Q164" s="138">
        <f t="shared" si="84"/>
        <v>142348372.98708963</v>
      </c>
      <c r="R164" s="138">
        <f t="shared" si="84"/>
        <v>136731110.45201039</v>
      </c>
      <c r="S164" s="138">
        <f t="shared" si="84"/>
        <v>129720794.89375788</v>
      </c>
      <c r="T164" s="138">
        <f t="shared" si="84"/>
        <v>121204902.23780726</v>
      </c>
      <c r="U164" s="138">
        <f t="shared" si="84"/>
        <v>113208544.31353422</v>
      </c>
      <c r="V164" s="138">
        <f t="shared" si="84"/>
        <v>105212401.77837753</v>
      </c>
      <c r="W164" s="138">
        <f t="shared" si="84"/>
        <v>97781042.544960529</v>
      </c>
    </row>
    <row r="165" spans="1:23" x14ac:dyDescent="0.35">
      <c r="A165" s="95"/>
      <c r="B165" s="40" t="s">
        <v>395</v>
      </c>
      <c r="D165" s="208">
        <f t="shared" si="82"/>
        <v>513578771.50499409</v>
      </c>
      <c r="E165" s="208">
        <f t="shared" si="82"/>
        <v>466474067.61053574</v>
      </c>
      <c r="F165" s="208">
        <f t="shared" si="82"/>
        <v>424066184.79822719</v>
      </c>
      <c r="G165" s="208">
        <f t="shared" si="82"/>
        <v>381819696.26971143</v>
      </c>
      <c r="H165" s="208">
        <f t="shared" si="82"/>
        <v>344711959.10972244</v>
      </c>
      <c r="I165" s="138">
        <f t="shared" ref="I165:W165" si="85">I125</f>
        <v>354181356.26453799</v>
      </c>
      <c r="J165" s="138">
        <f t="shared" si="85"/>
        <v>322756192.78997993</v>
      </c>
      <c r="K165" s="138">
        <f t="shared" si="85"/>
        <v>291103915.58612448</v>
      </c>
      <c r="L165" s="138">
        <f t="shared" si="85"/>
        <v>261178501.05251381</v>
      </c>
      <c r="M165" s="138">
        <f t="shared" si="85"/>
        <v>233513811.76223817</v>
      </c>
      <c r="N165" s="138">
        <f t="shared" si="85"/>
        <v>195651827.83269924</v>
      </c>
      <c r="O165" s="138">
        <f t="shared" si="85"/>
        <v>158269640.31571665</v>
      </c>
      <c r="P165" s="138">
        <f t="shared" si="85"/>
        <v>129675329.13986516</v>
      </c>
      <c r="Q165" s="138">
        <f t="shared" si="85"/>
        <v>124523609.13532235</v>
      </c>
      <c r="R165" s="138">
        <f t="shared" si="85"/>
        <v>119609736.29188539</v>
      </c>
      <c r="S165" s="138">
        <f t="shared" si="85"/>
        <v>113477247.55195241</v>
      </c>
      <c r="T165" s="138">
        <f t="shared" si="85"/>
        <v>106027709.02702571</v>
      </c>
      <c r="U165" s="138">
        <f t="shared" si="85"/>
        <v>99032649.457510144</v>
      </c>
      <c r="V165" s="138">
        <f t="shared" si="85"/>
        <v>92037778.306236207</v>
      </c>
      <c r="W165" s="138">
        <f t="shared" si="85"/>
        <v>85536968.686093122</v>
      </c>
    </row>
    <row r="166" spans="1:23" ht="15" thickBot="1" x14ac:dyDescent="0.4">
      <c r="B166" s="40"/>
    </row>
    <row r="167" spans="1:23" ht="15" thickBot="1" x14ac:dyDescent="0.4">
      <c r="B167" s="40" t="s">
        <v>397</v>
      </c>
      <c r="D167" s="207">
        <f>SUM($D163:$W163)</f>
        <v>5132382215.2550964</v>
      </c>
      <c r="E167" s="207">
        <f t="shared" ref="E167:W167" si="86">SUM($D163:$W163)</f>
        <v>5132382215.2550964</v>
      </c>
      <c r="F167" s="207">
        <f t="shared" si="86"/>
        <v>5132382215.2550964</v>
      </c>
      <c r="G167" s="207">
        <f t="shared" si="86"/>
        <v>5132382215.2550964</v>
      </c>
      <c r="H167" s="207">
        <f t="shared" si="86"/>
        <v>5132382215.2550964</v>
      </c>
      <c r="I167" s="207">
        <f t="shared" si="86"/>
        <v>5132382215.2550964</v>
      </c>
      <c r="J167" s="207">
        <f t="shared" si="86"/>
        <v>5132382215.2550964</v>
      </c>
      <c r="K167" s="207">
        <f t="shared" si="86"/>
        <v>5132382215.2550964</v>
      </c>
      <c r="L167" s="207">
        <f t="shared" si="86"/>
        <v>5132382215.2550964</v>
      </c>
      <c r="M167" s="207">
        <f t="shared" si="86"/>
        <v>5132382215.2550964</v>
      </c>
      <c r="N167" s="207">
        <f t="shared" si="86"/>
        <v>5132382215.2550964</v>
      </c>
      <c r="O167" s="207">
        <f t="shared" si="86"/>
        <v>5132382215.2550964</v>
      </c>
      <c r="P167" s="207">
        <f t="shared" si="86"/>
        <v>5132382215.2550964</v>
      </c>
      <c r="Q167" s="207">
        <f t="shared" si="86"/>
        <v>5132382215.2550964</v>
      </c>
      <c r="R167" s="207">
        <f t="shared" si="86"/>
        <v>5132382215.2550964</v>
      </c>
      <c r="S167" s="207">
        <f t="shared" si="86"/>
        <v>5132382215.2550964</v>
      </c>
      <c r="T167" s="207">
        <f t="shared" si="86"/>
        <v>5132382215.2550964</v>
      </c>
      <c r="U167" s="207">
        <f t="shared" si="86"/>
        <v>5132382215.2550964</v>
      </c>
      <c r="V167" s="207">
        <f t="shared" si="86"/>
        <v>5132382215.2550964</v>
      </c>
      <c r="W167" s="207">
        <f t="shared" si="86"/>
        <v>5132382215.2550964</v>
      </c>
    </row>
    <row r="168" spans="1:23" ht="15" thickBot="1" x14ac:dyDescent="0.4">
      <c r="B168" s="40" t="s">
        <v>398</v>
      </c>
      <c r="D168" s="207">
        <f t="shared" ref="D168:W168" si="87">SUM($D164:$W164)</f>
        <v>5630791942.1081734</v>
      </c>
      <c r="E168" s="207">
        <f t="shared" si="87"/>
        <v>5630791942.1081734</v>
      </c>
      <c r="F168" s="207">
        <f t="shared" si="87"/>
        <v>5630791942.1081734</v>
      </c>
      <c r="G168" s="207">
        <f t="shared" si="87"/>
        <v>5630791942.1081734</v>
      </c>
      <c r="H168" s="207">
        <f t="shared" si="87"/>
        <v>5630791942.1081734</v>
      </c>
      <c r="I168" s="207">
        <f t="shared" si="87"/>
        <v>5630791942.1081734</v>
      </c>
      <c r="J168" s="207">
        <f t="shared" si="87"/>
        <v>5630791942.1081734</v>
      </c>
      <c r="K168" s="207">
        <f t="shared" si="87"/>
        <v>5630791942.1081734</v>
      </c>
      <c r="L168" s="207">
        <f t="shared" si="87"/>
        <v>5630791942.1081734</v>
      </c>
      <c r="M168" s="207">
        <f t="shared" si="87"/>
        <v>5630791942.1081734</v>
      </c>
      <c r="N168" s="207">
        <f t="shared" si="87"/>
        <v>5630791942.1081734</v>
      </c>
      <c r="O168" s="207">
        <f t="shared" si="87"/>
        <v>5630791942.1081734</v>
      </c>
      <c r="P168" s="207">
        <f t="shared" si="87"/>
        <v>5630791942.1081734</v>
      </c>
      <c r="Q168" s="207">
        <f t="shared" si="87"/>
        <v>5630791942.1081734</v>
      </c>
      <c r="R168" s="207">
        <f t="shared" si="87"/>
        <v>5630791942.1081734</v>
      </c>
      <c r="S168" s="207">
        <f t="shared" si="87"/>
        <v>5630791942.1081734</v>
      </c>
      <c r="T168" s="207">
        <f t="shared" si="87"/>
        <v>5630791942.1081734</v>
      </c>
      <c r="U168" s="207">
        <f t="shared" si="87"/>
        <v>5630791942.1081734</v>
      </c>
      <c r="V168" s="207">
        <f t="shared" si="87"/>
        <v>5630791942.1081734</v>
      </c>
      <c r="W168" s="207">
        <f t="shared" si="87"/>
        <v>5630791942.1081734</v>
      </c>
    </row>
    <row r="169" spans="1:23" ht="15" thickBot="1" x14ac:dyDescent="0.4">
      <c r="B169" s="40" t="s">
        <v>399</v>
      </c>
      <c r="D169" s="207">
        <f t="shared" ref="D169:W169" si="88">SUM($D165:$W165)</f>
        <v>4817226952.4928923</v>
      </c>
      <c r="E169" s="207">
        <f t="shared" si="88"/>
        <v>4817226952.4928923</v>
      </c>
      <c r="F169" s="207">
        <f t="shared" si="88"/>
        <v>4817226952.4928923</v>
      </c>
      <c r="G169" s="207">
        <f t="shared" si="88"/>
        <v>4817226952.4928923</v>
      </c>
      <c r="H169" s="207">
        <f t="shared" si="88"/>
        <v>4817226952.4928923</v>
      </c>
      <c r="I169" s="207">
        <f t="shared" si="88"/>
        <v>4817226952.4928923</v>
      </c>
      <c r="J169" s="207">
        <f t="shared" si="88"/>
        <v>4817226952.4928923</v>
      </c>
      <c r="K169" s="207">
        <f t="shared" si="88"/>
        <v>4817226952.4928923</v>
      </c>
      <c r="L169" s="207">
        <f t="shared" si="88"/>
        <v>4817226952.4928923</v>
      </c>
      <c r="M169" s="207">
        <f t="shared" si="88"/>
        <v>4817226952.4928923</v>
      </c>
      <c r="N169" s="207">
        <f t="shared" si="88"/>
        <v>4817226952.4928923</v>
      </c>
      <c r="O169" s="207">
        <f t="shared" si="88"/>
        <v>4817226952.4928923</v>
      </c>
      <c r="P169" s="207">
        <f t="shared" si="88"/>
        <v>4817226952.4928923</v>
      </c>
      <c r="Q169" s="207">
        <f t="shared" si="88"/>
        <v>4817226952.4928923</v>
      </c>
      <c r="R169" s="207">
        <f t="shared" si="88"/>
        <v>4817226952.4928923</v>
      </c>
      <c r="S169" s="207">
        <f t="shared" si="88"/>
        <v>4817226952.4928923</v>
      </c>
      <c r="T169" s="207">
        <f t="shared" si="88"/>
        <v>4817226952.4928923</v>
      </c>
      <c r="U169" s="207">
        <f t="shared" si="88"/>
        <v>4817226952.4928923</v>
      </c>
      <c r="V169" s="207">
        <f t="shared" si="88"/>
        <v>4817226952.4928923</v>
      </c>
      <c r="W169" s="207">
        <f t="shared" si="88"/>
        <v>4817226952.4928923</v>
      </c>
    </row>
  </sheetData>
  <mergeCells count="2">
    <mergeCell ref="D9:G9"/>
    <mergeCell ref="D15:G15"/>
  </mergeCells>
  <phoneticPr fontId="61" type="noConversion"/>
  <conditionalFormatting sqref="C84:C86">
    <cfRule type="cellIs" dxfId="6" priority="3" stopIfTrue="1" operator="notEqual">
      <formula>TRUE</formula>
    </cfRule>
  </conditionalFormatting>
  <conditionalFormatting sqref="C145:C147">
    <cfRule type="cellIs" dxfId="5" priority="4" stopIfTrue="1" operator="notEqual">
      <formula>TRUE</formula>
    </cfRule>
  </conditionalFormatting>
  <conditionalFormatting sqref="E30:E32">
    <cfRule type="cellIs" dxfId="4" priority="1" stopIfTrue="1" operator="notEqual">
      <formula>TRUE</formula>
    </cfRule>
  </conditionalFormatting>
  <conditionalFormatting sqref="E91:E93">
    <cfRule type="cellIs" dxfId="3" priority="2" stopIfTrue="1" operator="notEqual">
      <formula>TRUE</formula>
    </cfRule>
  </conditionalFormatting>
  <dataValidations count="1">
    <dataValidation type="list" allowBlank="1" showInputMessage="1" showErrorMessage="1" sqref="B15:C15 C8:C9 B9" xr:uid="{7C57DB7F-DA5E-4E6F-A849-ED0F83198240}">
      <formula1>$D$133:$E$133</formula1>
    </dataValidation>
  </dataValidation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53F47D-BB91-4073-B07B-83DBB0E515B0}">
  <sheetPr codeName="Sheet5"/>
  <dimension ref="A1:W382"/>
  <sheetViews>
    <sheetView topLeftCell="J9" zoomScaleNormal="100" workbookViewId="0">
      <selection activeCell="S22" sqref="S22"/>
    </sheetView>
  </sheetViews>
  <sheetFormatPr defaultRowHeight="14.5" x14ac:dyDescent="0.35"/>
  <cols>
    <col min="1" max="1" width="5.81640625" customWidth="1"/>
    <col min="2" max="2" width="37.81640625" customWidth="1"/>
    <col min="3" max="7" width="15.81640625" customWidth="1"/>
    <col min="8" max="9" width="16.26953125" customWidth="1"/>
    <col min="10" max="22" width="17.7265625" customWidth="1"/>
    <col min="23" max="23" width="17.7265625" style="95" customWidth="1"/>
  </cols>
  <sheetData>
    <row r="1" spans="1:23" ht="31" x14ac:dyDescent="0.7">
      <c r="A1" s="204" t="s">
        <v>22</v>
      </c>
    </row>
    <row r="2" spans="1:23" x14ac:dyDescent="0.35">
      <c r="A2" s="39" t="s">
        <v>23</v>
      </c>
    </row>
    <row r="3" spans="1:23" x14ac:dyDescent="0.35">
      <c r="A3" s="39" t="s">
        <v>24</v>
      </c>
      <c r="K3" s="48"/>
      <c r="O3" s="40"/>
      <c r="S3" s="11"/>
    </row>
    <row r="4" spans="1:23" x14ac:dyDescent="0.35">
      <c r="O4" s="40"/>
      <c r="S4" s="11"/>
    </row>
    <row r="5" spans="1:23" ht="21" x14ac:dyDescent="0.5">
      <c r="A5" s="203" t="s">
        <v>25</v>
      </c>
      <c r="B5" s="40"/>
      <c r="J5" s="25"/>
      <c r="O5" s="40"/>
      <c r="S5" s="11"/>
    </row>
    <row r="6" spans="1:23" ht="16.5" customHeight="1" x14ac:dyDescent="0.5">
      <c r="A6" s="36"/>
      <c r="B6" s="40"/>
      <c r="J6" s="25"/>
      <c r="O6" s="40"/>
      <c r="S6" s="11"/>
    </row>
    <row r="7" spans="1:23" ht="15.5" x14ac:dyDescent="0.35">
      <c r="A7" s="51" t="str">
        <f>"20-year cost and revenue forecasts for "&amp;ROUND($C$61*MAX($C$35:$V$35)/million,1)&amp;"m FTTP rollout (PV, £m)"</f>
        <v>20-year cost and revenue forecasts for 2m FTTP rollout (PV, £m)</v>
      </c>
      <c r="E7" s="11"/>
      <c r="F7" s="85"/>
      <c r="J7" s="25"/>
      <c r="O7" s="40"/>
    </row>
    <row r="8" spans="1:23" x14ac:dyDescent="0.35">
      <c r="J8" s="25"/>
      <c r="O8" s="40"/>
      <c r="S8" s="11"/>
      <c r="U8" s="75"/>
      <c r="V8" s="75"/>
      <c r="W8" s="75"/>
    </row>
    <row r="9" spans="1:23" ht="15.5" x14ac:dyDescent="0.35">
      <c r="B9" s="77" t="s">
        <v>28</v>
      </c>
      <c r="J9" s="25"/>
      <c r="O9" s="40"/>
      <c r="S9" s="11"/>
      <c r="U9" s="75"/>
      <c r="V9" s="75"/>
      <c r="W9" s="75"/>
    </row>
    <row r="10" spans="1:23" ht="18.5" x14ac:dyDescent="0.45">
      <c r="A10" s="50"/>
      <c r="B10" s="78" t="s">
        <v>30</v>
      </c>
      <c r="J10" s="25"/>
      <c r="O10" s="40"/>
      <c r="S10" s="11"/>
    </row>
    <row r="11" spans="1:23" s="95" customFormat="1" ht="18.5" x14ac:dyDescent="0.45">
      <c r="A11" s="50"/>
      <c r="J11" s="25"/>
      <c r="O11" s="40"/>
      <c r="S11" s="11"/>
    </row>
    <row r="12" spans="1:23" ht="29" x14ac:dyDescent="0.35">
      <c r="B12" s="38" t="s">
        <v>31</v>
      </c>
      <c r="D12" s="48" t="s">
        <v>32</v>
      </c>
      <c r="E12" s="48" t="s">
        <v>33</v>
      </c>
      <c r="F12" s="48" t="s">
        <v>34</v>
      </c>
      <c r="G12" s="48" t="s">
        <v>35</v>
      </c>
      <c r="H12" s="48" t="s">
        <v>36</v>
      </c>
      <c r="I12" s="48" t="s">
        <v>37</v>
      </c>
      <c r="T12" s="11"/>
    </row>
    <row r="13" spans="1:23" x14ac:dyDescent="0.35">
      <c r="B13" s="40" t="s">
        <v>38</v>
      </c>
      <c r="D13" s="23">
        <f>SUM(C151:V151)/million</f>
        <v>1263.1723609372038</v>
      </c>
      <c r="E13" s="23">
        <f>SUM(C150:V150)/million</f>
        <v>784.58132926981295</v>
      </c>
      <c r="F13" s="23">
        <f>SUM(C152:V152)/million</f>
        <v>752.56128615440525</v>
      </c>
      <c r="G13" s="198">
        <f>(C155/million)</f>
        <v>2800.3149763614219</v>
      </c>
      <c r="H13" s="198">
        <f>(C187/million)</f>
        <v>2640.6091616810513</v>
      </c>
      <c r="I13" s="198">
        <f>SUM(G13:H13)</f>
        <v>5440.9241380424737</v>
      </c>
      <c r="J13" s="37" t="b">
        <f>I13=C219/million</f>
        <v>1</v>
      </c>
      <c r="T13" s="11"/>
    </row>
    <row r="14" spans="1:23" x14ac:dyDescent="0.35">
      <c r="B14" s="40" t="s">
        <v>39</v>
      </c>
      <c r="D14" s="23">
        <f>SUM(C161:V161)/million</f>
        <v>1545.5025703289152</v>
      </c>
      <c r="E14" s="23">
        <f>SUM(C160:V160)/million</f>
        <v>784.58132926981295</v>
      </c>
      <c r="F14" s="23">
        <f>SUM(C162:V162)/million</f>
        <v>806.0780994504272</v>
      </c>
      <c r="G14" s="198">
        <f>(C165/million)</f>
        <v>3136.1619990491549</v>
      </c>
      <c r="H14" s="198">
        <f>(C197/million)</f>
        <v>2782.7148809561463</v>
      </c>
      <c r="I14" s="198">
        <f>SUM(G14:H14)</f>
        <v>5918.8768800053012</v>
      </c>
      <c r="J14" s="37" t="b">
        <f>I14=C220/million</f>
        <v>1</v>
      </c>
      <c r="T14" s="11"/>
    </row>
    <row r="15" spans="1:23" x14ac:dyDescent="0.35">
      <c r="B15" s="40" t="s">
        <v>40</v>
      </c>
      <c r="D15" s="23">
        <f>SUM(C171:V171)/million</f>
        <v>1125.6116777121463</v>
      </c>
      <c r="E15" s="23">
        <f>SUM(C170:V170)/million</f>
        <v>784.58132926981295</v>
      </c>
      <c r="F15" s="23">
        <f>SUM(C172:V172)/million</f>
        <v>731.1526535266687</v>
      </c>
      <c r="G15" s="198">
        <f>(C175/million)</f>
        <v>2641.3456605086267</v>
      </c>
      <c r="H15" s="198">
        <f>(C207/million)</f>
        <v>2536.3735902250824</v>
      </c>
      <c r="I15" s="211">
        <f>SUM(G15:H15)</f>
        <v>5177.7192507337095</v>
      </c>
      <c r="J15" s="37" t="b">
        <f>I15=C221/million</f>
        <v>1</v>
      </c>
    </row>
    <row r="16" spans="1:23" x14ac:dyDescent="0.35">
      <c r="R16" s="84"/>
      <c r="T16" s="11"/>
    </row>
    <row r="17" spans="1:20" ht="29" x14ac:dyDescent="0.35">
      <c r="B17" s="38" t="s">
        <v>41</v>
      </c>
      <c r="C17" s="48" t="s">
        <v>42</v>
      </c>
      <c r="D17" s="48" t="s">
        <v>43</v>
      </c>
      <c r="E17" s="48" t="s">
        <v>44</v>
      </c>
      <c r="F17" s="48" t="s">
        <v>45</v>
      </c>
      <c r="G17" s="48" t="s">
        <v>46</v>
      </c>
      <c r="H17" s="48" t="s">
        <v>47</v>
      </c>
      <c r="I17" s="48" t="s">
        <v>48</v>
      </c>
      <c r="R17" s="84"/>
      <c r="S17" s="11"/>
      <c r="T17" s="11"/>
    </row>
    <row r="18" spans="1:20" x14ac:dyDescent="0.35">
      <c r="B18" s="40" t="s">
        <v>49</v>
      </c>
      <c r="C18" s="97">
        <f>SUM($C$303:$G$303)/million</f>
        <v>1960.0250533198589</v>
      </c>
      <c r="D18" s="97">
        <f>SUM($C$235:$G$235)/million</f>
        <v>272.6230564890684</v>
      </c>
      <c r="E18" s="84">
        <f>IF($B$10="5-yr indexation",AVERAGE(C230:V230),AVERAGE(C239:V239))</f>
        <v>19.673281960841731</v>
      </c>
      <c r="F18" s="84">
        <f>IF($B$10="5-yr indexation",AVERAGE(C292:V292),AVERAGE(C308:V308))</f>
        <v>14.231610492659325</v>
      </c>
      <c r="G18" s="198">
        <f>(IF($B$10="5-yr indexation",C236/million,C245/million))</f>
        <v>2586.9755443847075</v>
      </c>
      <c r="H18" s="198">
        <f>(IF($B$10="5-yr indexation",$C$304/million,$C$320/million))</f>
        <v>2978.307264707697</v>
      </c>
      <c r="I18" s="211">
        <f>SUM(G18:H18)</f>
        <v>5565.2828090924049</v>
      </c>
      <c r="J18" s="37" t="b">
        <f>IF($B$10="5-yr indexation",I18=(C236+$C$304)/million,I18=(C245+$C$320)/million)</f>
        <v>1</v>
      </c>
      <c r="T18" s="11"/>
    </row>
    <row r="19" spans="1:20" x14ac:dyDescent="0.35">
      <c r="B19" s="40" t="s">
        <v>50</v>
      </c>
      <c r="C19" s="97">
        <f>SUM($C$303:$G$303)/million</f>
        <v>1960.0250533198589</v>
      </c>
      <c r="D19" s="97">
        <f>SUM($C$275:$G$275)/million</f>
        <v>309.94772526853478</v>
      </c>
      <c r="E19" s="84">
        <f>IF($B$10="5-yr indexation",AVERAGE(C270:V270),AVERAGE(C279:V279))</f>
        <v>22.394117694932941</v>
      </c>
      <c r="F19" s="84">
        <f>F18</f>
        <v>14.231610492659325</v>
      </c>
      <c r="G19" s="198">
        <f>(IF($B$10="5-yr indexation",C276/million,C285/million))</f>
        <v>2902.4466881542912</v>
      </c>
      <c r="H19" s="198">
        <f>H18</f>
        <v>2978.307264707697</v>
      </c>
      <c r="I19" s="198">
        <f>SUM(G19:H19)</f>
        <v>5880.7539528619882</v>
      </c>
      <c r="J19" s="37" t="b">
        <f>IF($B$10="5-yr indexation",I19=(C276+$C$304)/million,I19=(C285+$C$320)/million)</f>
        <v>1</v>
      </c>
      <c r="O19" s="23"/>
      <c r="P19" s="23"/>
    </row>
    <row r="20" spans="1:20" x14ac:dyDescent="0.35">
      <c r="B20" s="40" t="s">
        <v>51</v>
      </c>
      <c r="C20" s="97" cm="1">
        <f t="array" ref="C20">SUM($C$303:$G$303/million)</f>
        <v>1960.0250533198589</v>
      </c>
      <c r="D20" s="97">
        <f>SUM($C$255:$G$255)/million</f>
        <v>235.298387709602</v>
      </c>
      <c r="E20" s="84">
        <f>IF($B$10="5-yr indexation",AVERAGE(C250:V250),AVERAGE(C259:V259))</f>
        <v>16.952446226750542</v>
      </c>
      <c r="F20" s="84">
        <f>F18</f>
        <v>14.231610492659325</v>
      </c>
      <c r="G20" s="198">
        <f>(IF($B$10="5-yr indexation",C256/million,C265/million))</f>
        <v>2271.5044006151238</v>
      </c>
      <c r="H20" s="198">
        <f>H19</f>
        <v>2978.307264707697</v>
      </c>
      <c r="I20" s="198">
        <f>SUM(G20:H20)</f>
        <v>5249.8116653228208</v>
      </c>
      <c r="J20" s="37" t="b">
        <f>IF($B$10="5-yr indexation",I20=(C256+$C$304)/million,I20=(C265+$C$320)/million)</f>
        <v>1</v>
      </c>
      <c r="O20" s="23"/>
      <c r="P20" s="23"/>
      <c r="T20" s="11"/>
    </row>
    <row r="21" spans="1:20" x14ac:dyDescent="0.35">
      <c r="E21" s="79"/>
      <c r="F21" s="79"/>
      <c r="O21" s="23"/>
      <c r="P21" s="23"/>
      <c r="T21" s="11"/>
    </row>
    <row r="22" spans="1:20" ht="32.25" customHeight="1" x14ac:dyDescent="0.35">
      <c r="B22" s="38" t="s">
        <v>52</v>
      </c>
      <c r="E22" s="5"/>
      <c r="F22" s="5"/>
      <c r="G22" s="48" t="s">
        <v>53</v>
      </c>
      <c r="H22" s="48" t="s">
        <v>54</v>
      </c>
      <c r="I22" s="48" t="s">
        <v>55</v>
      </c>
      <c r="O22" s="23"/>
      <c r="P22" s="23"/>
      <c r="T22" s="11"/>
    </row>
    <row r="23" spans="1:20" x14ac:dyDescent="0.35">
      <c r="B23" s="40" t="s">
        <v>56</v>
      </c>
      <c r="E23" s="5"/>
      <c r="F23" s="5"/>
      <c r="G23" s="198">
        <f>G18-G13</f>
        <v>-213.33943197671442</v>
      </c>
      <c r="H23" s="198">
        <f>H18-H13</f>
        <v>337.69810302664564</v>
      </c>
      <c r="I23" s="198">
        <f>I18-I13</f>
        <v>124.35867104993122</v>
      </c>
      <c r="O23" s="23"/>
      <c r="P23" s="23"/>
      <c r="T23" s="11"/>
    </row>
    <row r="24" spans="1:20" x14ac:dyDescent="0.35">
      <c r="B24" s="40" t="s">
        <v>57</v>
      </c>
      <c r="E24" s="5"/>
      <c r="F24" s="5"/>
      <c r="G24" s="198">
        <f>G20-G14</f>
        <v>-864.65759843403112</v>
      </c>
      <c r="H24" s="198">
        <f>H20-H14</f>
        <v>195.59238375155064</v>
      </c>
      <c r="I24" s="198">
        <f>I20-I14</f>
        <v>-669.06521468248047</v>
      </c>
      <c r="O24" s="23"/>
      <c r="P24" s="23"/>
      <c r="T24" s="11"/>
    </row>
    <row r="25" spans="1:20" x14ac:dyDescent="0.35">
      <c r="B25" s="40" t="s">
        <v>58</v>
      </c>
      <c r="E25" s="5"/>
      <c r="F25" s="5"/>
      <c r="G25" s="198">
        <f>G19-G15</f>
        <v>261.10102764566454</v>
      </c>
      <c r="H25" s="198">
        <f>H19-H15</f>
        <v>441.93367448261461</v>
      </c>
      <c r="I25" s="198">
        <f>I19-I15</f>
        <v>703.0347021282787</v>
      </c>
      <c r="O25" s="23"/>
      <c r="P25" s="23"/>
      <c r="T25" s="11"/>
    </row>
    <row r="26" spans="1:20" x14ac:dyDescent="0.35">
      <c r="O26" s="23"/>
      <c r="P26" s="23"/>
      <c r="T26" s="11"/>
    </row>
    <row r="27" spans="1:20" x14ac:dyDescent="0.35">
      <c r="E27" s="11"/>
      <c r="F27" s="5"/>
    </row>
    <row r="28" spans="1:20" ht="21" x14ac:dyDescent="0.5">
      <c r="A28" s="203" t="s">
        <v>59</v>
      </c>
      <c r="F28" s="5"/>
    </row>
    <row r="30" spans="1:20" ht="15.5" x14ac:dyDescent="0.35">
      <c r="A30" s="51" t="s">
        <v>60</v>
      </c>
      <c r="C30" s="39" t="s">
        <v>61</v>
      </c>
    </row>
    <row r="31" spans="1:20" x14ac:dyDescent="0.35">
      <c r="A31" s="39"/>
    </row>
    <row r="32" spans="1:20" ht="15.5" x14ac:dyDescent="0.35">
      <c r="B32" s="51"/>
      <c r="G32" s="23"/>
      <c r="H32" s="23"/>
      <c r="I32" s="23"/>
      <c r="J32" s="23"/>
      <c r="K32" s="23"/>
      <c r="L32" s="23"/>
    </row>
    <row r="33" spans="2:23" x14ac:dyDescent="0.35">
      <c r="B33" s="38" t="s">
        <v>62</v>
      </c>
      <c r="C33" s="43">
        <v>1</v>
      </c>
      <c r="D33" s="43">
        <v>2</v>
      </c>
      <c r="E33" s="43">
        <v>3</v>
      </c>
      <c r="F33" s="43">
        <v>4</v>
      </c>
      <c r="G33" s="43">
        <v>5</v>
      </c>
      <c r="H33" s="43">
        <v>6</v>
      </c>
      <c r="I33" s="43">
        <v>7</v>
      </c>
      <c r="J33" s="43">
        <v>8</v>
      </c>
      <c r="K33" s="43">
        <v>9</v>
      </c>
      <c r="L33" s="43">
        <v>10</v>
      </c>
      <c r="M33" s="43">
        <v>11</v>
      </c>
      <c r="N33" s="43">
        <v>12</v>
      </c>
      <c r="O33" s="43">
        <v>13</v>
      </c>
      <c r="P33" s="43">
        <v>14</v>
      </c>
      <c r="Q33" s="43">
        <v>15</v>
      </c>
      <c r="R33" s="43">
        <v>16</v>
      </c>
      <c r="S33" s="43">
        <v>17</v>
      </c>
      <c r="T33" s="43">
        <v>18</v>
      </c>
      <c r="U33" s="43">
        <v>19</v>
      </c>
      <c r="V33" s="43">
        <v>20</v>
      </c>
      <c r="W33" s="43"/>
    </row>
    <row r="34" spans="2:23" ht="15" thickBot="1" x14ac:dyDescent="0.4">
      <c r="B34" s="40"/>
      <c r="C34" s="15" t="s">
        <v>0</v>
      </c>
      <c r="D34" s="15" t="s">
        <v>1</v>
      </c>
      <c r="E34" s="52" t="s">
        <v>2</v>
      </c>
      <c r="F34" s="52" t="s">
        <v>3</v>
      </c>
      <c r="G34" s="15" t="s">
        <v>4</v>
      </c>
      <c r="H34" s="15" t="s">
        <v>5</v>
      </c>
      <c r="I34" s="15" t="s">
        <v>6</v>
      </c>
      <c r="J34" s="15" t="s">
        <v>7</v>
      </c>
      <c r="K34" s="15" t="s">
        <v>8</v>
      </c>
      <c r="L34" s="15" t="s">
        <v>9</v>
      </c>
      <c r="M34" s="15" t="s">
        <v>63</v>
      </c>
      <c r="N34" s="15" t="s">
        <v>64</v>
      </c>
      <c r="O34" s="15" t="s">
        <v>65</v>
      </c>
      <c r="P34" s="15" t="s">
        <v>66</v>
      </c>
      <c r="Q34" s="15" t="s">
        <v>67</v>
      </c>
      <c r="R34" s="15" t="s">
        <v>68</v>
      </c>
      <c r="S34" s="15" t="s">
        <v>69</v>
      </c>
      <c r="T34" s="15" t="s">
        <v>70</v>
      </c>
      <c r="U34" s="15" t="s">
        <v>71</v>
      </c>
      <c r="V34" s="15" t="s">
        <v>72</v>
      </c>
      <c r="W34" s="15"/>
    </row>
    <row r="35" spans="2:23" ht="15" thickBot="1" x14ac:dyDescent="0.4">
      <c r="B35" s="40" t="s">
        <v>73</v>
      </c>
      <c r="C35" s="226">
        <v>188877.88037249362</v>
      </c>
      <c r="D35" s="226">
        <v>360199.50614560832</v>
      </c>
      <c r="E35" s="226">
        <v>609429.12398744945</v>
      </c>
      <c r="F35" s="226">
        <v>829777.70986089669</v>
      </c>
      <c r="G35" s="226">
        <v>1037780.7910094766</v>
      </c>
      <c r="H35" s="226">
        <v>1223744.8886166273</v>
      </c>
      <c r="I35" s="226">
        <v>1439683.1990092322</v>
      </c>
      <c r="J35" s="226">
        <v>1642841.1105544623</v>
      </c>
      <c r="K35" s="226">
        <v>1848794.3845009403</v>
      </c>
      <c r="L35" s="226">
        <v>2042318.862342665</v>
      </c>
      <c r="M35" s="226">
        <v>2042318.862342665</v>
      </c>
      <c r="N35" s="226">
        <v>2042318.862342665</v>
      </c>
      <c r="O35" s="226">
        <v>2042318.862342665</v>
      </c>
      <c r="P35" s="226">
        <v>2042318.862342665</v>
      </c>
      <c r="Q35" s="226">
        <v>2042318.862342665</v>
      </c>
      <c r="R35" s="226">
        <v>2042318.862342665</v>
      </c>
      <c r="S35" s="226">
        <v>2042318.862342665</v>
      </c>
      <c r="T35" s="226">
        <v>2042318.862342665</v>
      </c>
      <c r="U35" s="226">
        <v>2042318.862342665</v>
      </c>
      <c r="V35" s="226">
        <v>2042318.862342665</v>
      </c>
      <c r="W35" s="228"/>
    </row>
    <row r="36" spans="2:23" ht="15" thickBot="1" x14ac:dyDescent="0.4">
      <c r="B36" s="40" t="s">
        <v>74</v>
      </c>
      <c r="C36" s="226">
        <v>56663</v>
      </c>
      <c r="D36" s="226">
        <v>126948</v>
      </c>
      <c r="E36" s="226">
        <v>237736</v>
      </c>
      <c r="F36" s="226">
        <v>364784</v>
      </c>
      <c r="G36" s="226">
        <v>500719</v>
      </c>
      <c r="H36" s="226">
        <v>651720</v>
      </c>
      <c r="I36" s="226">
        <v>835858</v>
      </c>
      <c r="J36" s="226">
        <v>1019435</v>
      </c>
      <c r="K36" s="226">
        <v>1220990</v>
      </c>
      <c r="L36" s="226">
        <v>1413269</v>
      </c>
      <c r="M36" s="226">
        <v>1546588</v>
      </c>
      <c r="N36" s="226">
        <v>1657200</v>
      </c>
      <c r="O36" s="226">
        <v>1749957</v>
      </c>
      <c r="P36" s="226">
        <v>1820000</v>
      </c>
      <c r="Q36" s="226">
        <v>1881042</v>
      </c>
      <c r="R36" s="226">
        <v>1920229</v>
      </c>
      <c r="S36" s="226">
        <v>1930527</v>
      </c>
      <c r="T36" s="226">
        <v>1940203</v>
      </c>
      <c r="U36" s="226">
        <v>1940203</v>
      </c>
      <c r="V36" s="226">
        <v>1940203</v>
      </c>
      <c r="W36" s="228"/>
    </row>
    <row r="37" spans="2:23" ht="15" thickBot="1" x14ac:dyDescent="0.4">
      <c r="B37" s="40" t="s">
        <v>75</v>
      </c>
      <c r="C37" s="226">
        <v>27062524.029913828</v>
      </c>
      <c r="D37" s="226">
        <v>36023829.049760513</v>
      </c>
      <c r="E37" s="226">
        <v>62188387.108834669</v>
      </c>
      <c r="F37" s="226">
        <v>74114608.278132454</v>
      </c>
      <c r="G37" s="226">
        <v>81838862.985601395</v>
      </c>
      <c r="H37" s="226">
        <v>92957063.263564572</v>
      </c>
      <c r="I37" s="226">
        <v>114814360.06426424</v>
      </c>
      <c r="J37" s="226">
        <v>117163736.34145512</v>
      </c>
      <c r="K37" s="226">
        <v>130319720.32975391</v>
      </c>
      <c r="L37" s="226">
        <v>128171083.6551121</v>
      </c>
      <c r="M37" s="226">
        <v>96583696.876233429</v>
      </c>
      <c r="N37" s="226">
        <v>85131536.599929273</v>
      </c>
      <c r="O37" s="226">
        <v>72584419.230226874</v>
      </c>
      <c r="P37" s="226">
        <v>60750226.553772405</v>
      </c>
      <c r="Q37" s="226">
        <v>56301176.194478646</v>
      </c>
      <c r="R37" s="226">
        <v>44760328.2564677</v>
      </c>
      <c r="S37" s="226">
        <v>29861908.951078732</v>
      </c>
      <c r="T37" s="226">
        <v>29394891.378279578</v>
      </c>
      <c r="U37" s="226">
        <v>24550669.121959001</v>
      </c>
      <c r="V37" s="226">
        <v>24042448.834922835</v>
      </c>
      <c r="W37" s="228"/>
    </row>
    <row r="38" spans="2:23" ht="15" thickBot="1" x14ac:dyDescent="0.4">
      <c r="B38" s="40" t="s">
        <v>76</v>
      </c>
      <c r="C38" s="226">
        <v>100306845.36719561</v>
      </c>
      <c r="D38" s="226">
        <v>196599790.27394637</v>
      </c>
      <c r="E38" s="226">
        <v>180076146.54454294</v>
      </c>
      <c r="F38" s="226">
        <v>169283090.86744052</v>
      </c>
      <c r="G38" s="226">
        <v>201694384.49679333</v>
      </c>
      <c r="H38" s="226">
        <v>183798108.94599655</v>
      </c>
      <c r="I38" s="226">
        <v>207355128.24105942</v>
      </c>
      <c r="J38" s="226">
        <v>188342815.81780967</v>
      </c>
      <c r="K38" s="226">
        <v>267485386.40071106</v>
      </c>
      <c r="L38" s="226">
        <v>5066258.2802893659</v>
      </c>
      <c r="M38" s="226">
        <v>4389253.296189446</v>
      </c>
      <c r="N38" s="226">
        <v>4268199.3401089814</v>
      </c>
      <c r="O38" s="226">
        <v>4489885.8051277576</v>
      </c>
      <c r="P38" s="226">
        <v>3429399.3298682626</v>
      </c>
      <c r="Q38" s="226">
        <v>3323681.0028948379</v>
      </c>
      <c r="R38" s="226">
        <v>3279058.6445170552</v>
      </c>
      <c r="S38" s="226">
        <v>3016412.7506591501</v>
      </c>
      <c r="T38" s="226">
        <v>2721836.1658954821</v>
      </c>
      <c r="U38" s="226">
        <v>2649186.7816471276</v>
      </c>
      <c r="V38" s="226">
        <v>15321781.791957963</v>
      </c>
      <c r="W38" s="228"/>
    </row>
    <row r="39" spans="2:23" ht="15" thickBot="1" x14ac:dyDescent="0.4">
      <c r="B39" s="40" t="s">
        <v>77</v>
      </c>
      <c r="C39" s="226">
        <v>10015414.822365656</v>
      </c>
      <c r="D39" s="226">
        <v>17520886.408683639</v>
      </c>
      <c r="E39" s="226">
        <v>28151055.530244928</v>
      </c>
      <c r="F39" s="226">
        <v>38530648.736185595</v>
      </c>
      <c r="G39" s="226">
        <v>50414597.119188935</v>
      </c>
      <c r="H39" s="226">
        <v>62135883.997621529</v>
      </c>
      <c r="I39" s="226">
        <v>75407467.403546855</v>
      </c>
      <c r="J39" s="226">
        <v>88078680.383545965</v>
      </c>
      <c r="K39" s="226">
        <v>103535666.61591586</v>
      </c>
      <c r="L39" s="226">
        <v>109563092.42978427</v>
      </c>
      <c r="M39" s="226">
        <v>88594671.513199627</v>
      </c>
      <c r="N39" s="226">
        <v>91763929.087575048</v>
      </c>
      <c r="O39" s="226">
        <v>94461649.960285753</v>
      </c>
      <c r="P39" s="226">
        <v>96671127.263047889</v>
      </c>
      <c r="Q39" s="226">
        <v>98740077.214995578</v>
      </c>
      <c r="R39" s="226">
        <v>100293715.04998739</v>
      </c>
      <c r="S39" s="226">
        <v>101153991.52358469</v>
      </c>
      <c r="T39" s="226">
        <v>102085787.90898125</v>
      </c>
      <c r="U39" s="226">
        <v>102785296.00401703</v>
      </c>
      <c r="V39" s="226">
        <v>103531505.23942296</v>
      </c>
      <c r="W39" s="228"/>
    </row>
    <row r="40" spans="2:23" ht="15" thickBot="1" x14ac:dyDescent="0.4">
      <c r="B40" s="40" t="s">
        <v>78</v>
      </c>
      <c r="C40" s="226">
        <v>1407712.6000402695</v>
      </c>
      <c r="D40" s="226">
        <v>1757934.395393692</v>
      </c>
      <c r="E40" s="226">
        <v>2765680.3137097987</v>
      </c>
      <c r="F40" s="226">
        <v>3192009.9391730954</v>
      </c>
      <c r="G40" s="226">
        <v>3444503.5327318422</v>
      </c>
      <c r="H40" s="226">
        <v>3836961.3259074078</v>
      </c>
      <c r="I40" s="226">
        <v>4627168.5281661777</v>
      </c>
      <c r="J40" s="226">
        <v>4671611.5399632324</v>
      </c>
      <c r="K40" s="226">
        <v>5119758.2901120661</v>
      </c>
      <c r="L40" s="226">
        <v>4976704.4368109656</v>
      </c>
      <c r="M40" s="226">
        <v>3760996.0799771305</v>
      </c>
      <c r="N40" s="226">
        <v>3326305.5517180073</v>
      </c>
      <c r="O40" s="226">
        <v>2822407.9104751847</v>
      </c>
      <c r="P40" s="226">
        <v>2371279.4215761228</v>
      </c>
      <c r="Q40" s="226">
        <v>2193594.0029385448</v>
      </c>
      <c r="R40" s="226">
        <v>1764634.156263296</v>
      </c>
      <c r="S40" s="226">
        <v>1219557.2556466737</v>
      </c>
      <c r="T40" s="226">
        <v>1194314.6232824242</v>
      </c>
      <c r="U40" s="226">
        <v>1000145.175479064</v>
      </c>
      <c r="V40" s="226">
        <v>984692.93251791236</v>
      </c>
      <c r="W40" s="228"/>
    </row>
    <row r="41" spans="2:23" x14ac:dyDescent="0.35">
      <c r="W41" s="228"/>
    </row>
    <row r="42" spans="2:23" x14ac:dyDescent="0.35">
      <c r="B42" s="38" t="s">
        <v>79</v>
      </c>
      <c r="C42" s="43">
        <v>1</v>
      </c>
      <c r="D42" s="43">
        <v>2</v>
      </c>
      <c r="E42" s="43">
        <v>3</v>
      </c>
      <c r="F42" s="43">
        <v>4</v>
      </c>
      <c r="G42" s="43">
        <v>5</v>
      </c>
      <c r="H42" s="43">
        <v>6</v>
      </c>
      <c r="I42" s="43">
        <v>7</v>
      </c>
      <c r="J42" s="43">
        <v>8</v>
      </c>
      <c r="K42" s="43">
        <v>9</v>
      </c>
      <c r="L42" s="43">
        <v>10</v>
      </c>
      <c r="M42" s="43">
        <v>11</v>
      </c>
      <c r="N42" s="43">
        <v>12</v>
      </c>
      <c r="O42" s="43">
        <v>13</v>
      </c>
      <c r="P42" s="43">
        <v>14</v>
      </c>
      <c r="Q42" s="43">
        <v>15</v>
      </c>
      <c r="R42" s="43">
        <v>16</v>
      </c>
      <c r="S42" s="43">
        <v>17</v>
      </c>
      <c r="T42" s="43">
        <v>18</v>
      </c>
      <c r="U42" s="43">
        <v>19</v>
      </c>
      <c r="V42" s="43">
        <v>20</v>
      </c>
      <c r="W42" s="43"/>
    </row>
    <row r="43" spans="2:23" ht="15" thickBot="1" x14ac:dyDescent="0.4">
      <c r="B43" s="40"/>
      <c r="C43" s="15" t="s">
        <v>0</v>
      </c>
      <c r="D43" s="15" t="s">
        <v>1</v>
      </c>
      <c r="E43" s="52" t="s">
        <v>2</v>
      </c>
      <c r="F43" s="52" t="s">
        <v>3</v>
      </c>
      <c r="G43" s="15" t="s">
        <v>4</v>
      </c>
      <c r="H43" s="15" t="s">
        <v>5</v>
      </c>
      <c r="I43" s="15" t="s">
        <v>6</v>
      </c>
      <c r="J43" s="15" t="s">
        <v>7</v>
      </c>
      <c r="K43" s="15" t="s">
        <v>8</v>
      </c>
      <c r="L43" s="15" t="s">
        <v>9</v>
      </c>
      <c r="M43" s="15" t="s">
        <v>63</v>
      </c>
      <c r="N43" s="15" t="s">
        <v>64</v>
      </c>
      <c r="O43" s="15" t="s">
        <v>65</v>
      </c>
      <c r="P43" s="15" t="s">
        <v>66</v>
      </c>
      <c r="Q43" s="15" t="s">
        <v>67</v>
      </c>
      <c r="R43" s="15" t="s">
        <v>68</v>
      </c>
      <c r="S43" s="15" t="s">
        <v>69</v>
      </c>
      <c r="T43" s="15" t="s">
        <v>70</v>
      </c>
      <c r="U43" s="15" t="s">
        <v>71</v>
      </c>
      <c r="V43" s="15" t="s">
        <v>72</v>
      </c>
      <c r="W43" s="15"/>
    </row>
    <row r="44" spans="2:23" ht="15" thickBot="1" x14ac:dyDescent="0.4">
      <c r="B44" s="40" t="s">
        <v>73</v>
      </c>
      <c r="C44" s="226">
        <v>188877.88037249362</v>
      </c>
      <c r="D44" s="226">
        <v>360199.50614560832</v>
      </c>
      <c r="E44" s="226">
        <v>609429.12398744945</v>
      </c>
      <c r="F44" s="226">
        <v>829777.70986089669</v>
      </c>
      <c r="G44" s="226">
        <v>1037780.7910094766</v>
      </c>
      <c r="H44" s="226">
        <v>1223744.8886166273</v>
      </c>
      <c r="I44" s="226">
        <v>1439683.1990092322</v>
      </c>
      <c r="J44" s="226">
        <v>1642841.1105544623</v>
      </c>
      <c r="K44" s="226">
        <v>1848794.3845009403</v>
      </c>
      <c r="L44" s="226">
        <v>2042318.862342665</v>
      </c>
      <c r="M44" s="226">
        <v>2042318.862342665</v>
      </c>
      <c r="N44" s="226">
        <v>2042318.862342665</v>
      </c>
      <c r="O44" s="226">
        <v>2042318.862342665</v>
      </c>
      <c r="P44" s="226">
        <v>2042318.862342665</v>
      </c>
      <c r="Q44" s="226">
        <v>2042318.862342665</v>
      </c>
      <c r="R44" s="226">
        <v>2042318.862342665</v>
      </c>
      <c r="S44" s="226">
        <v>2042318.862342665</v>
      </c>
      <c r="T44" s="226">
        <v>2042318.862342665</v>
      </c>
      <c r="U44" s="226">
        <v>2042318.862342665</v>
      </c>
      <c r="V44" s="226">
        <v>2042318.862342665</v>
      </c>
      <c r="W44" s="228"/>
    </row>
    <row r="45" spans="2:23" ht="15" thickBot="1" x14ac:dyDescent="0.4">
      <c r="B45" s="40" t="s">
        <v>74</v>
      </c>
      <c r="C45" s="226">
        <v>56663</v>
      </c>
      <c r="D45" s="226">
        <v>126948</v>
      </c>
      <c r="E45" s="226">
        <v>237736</v>
      </c>
      <c r="F45" s="226">
        <v>364784</v>
      </c>
      <c r="G45" s="226">
        <v>500719</v>
      </c>
      <c r="H45" s="226">
        <v>651720</v>
      </c>
      <c r="I45" s="226">
        <v>835858</v>
      </c>
      <c r="J45" s="226">
        <v>1019435</v>
      </c>
      <c r="K45" s="226">
        <v>1220990</v>
      </c>
      <c r="L45" s="226">
        <v>1413269</v>
      </c>
      <c r="M45" s="226">
        <v>1546588</v>
      </c>
      <c r="N45" s="226">
        <v>1657200</v>
      </c>
      <c r="O45" s="226">
        <v>1749957</v>
      </c>
      <c r="P45" s="226">
        <v>1820000</v>
      </c>
      <c r="Q45" s="226">
        <v>1881042</v>
      </c>
      <c r="R45" s="226">
        <v>1920229</v>
      </c>
      <c r="S45" s="226">
        <v>1930527</v>
      </c>
      <c r="T45" s="226">
        <v>1940203</v>
      </c>
      <c r="U45" s="226">
        <v>1940203</v>
      </c>
      <c r="V45" s="226">
        <v>1940203</v>
      </c>
      <c r="W45" s="228"/>
    </row>
    <row r="46" spans="2:23" ht="15" thickBot="1" x14ac:dyDescent="0.4">
      <c r="B46" s="40" t="s">
        <v>75</v>
      </c>
      <c r="C46" s="226">
        <v>27062524.029913828</v>
      </c>
      <c r="D46" s="226">
        <v>36023829.049760513</v>
      </c>
      <c r="E46" s="226">
        <v>62188387.108834669</v>
      </c>
      <c r="F46" s="226">
        <v>74114608.278132454</v>
      </c>
      <c r="G46" s="226">
        <v>81838862.985601395</v>
      </c>
      <c r="H46" s="226">
        <v>92957063.263564572</v>
      </c>
      <c r="I46" s="226">
        <v>114814360.06426424</v>
      </c>
      <c r="J46" s="226">
        <v>117163736.34145512</v>
      </c>
      <c r="K46" s="226">
        <v>130319720.32975391</v>
      </c>
      <c r="L46" s="226">
        <v>128171083.6551121</v>
      </c>
      <c r="M46" s="226">
        <v>96583696.876233429</v>
      </c>
      <c r="N46" s="226">
        <v>85131536.599929273</v>
      </c>
      <c r="O46" s="226">
        <v>72584419.230226874</v>
      </c>
      <c r="P46" s="226">
        <v>60750226.553772405</v>
      </c>
      <c r="Q46" s="226">
        <v>56301176.194478646</v>
      </c>
      <c r="R46" s="226">
        <v>44760328.2564677</v>
      </c>
      <c r="S46" s="226">
        <v>29861908.951078732</v>
      </c>
      <c r="T46" s="226">
        <v>29394891.378279578</v>
      </c>
      <c r="U46" s="226">
        <v>24550669.121959001</v>
      </c>
      <c r="V46" s="226">
        <v>24042448.834922835</v>
      </c>
      <c r="W46" s="228"/>
    </row>
    <row r="47" spans="2:23" ht="15" thickBot="1" x14ac:dyDescent="0.4">
      <c r="B47" s="40" t="s">
        <v>76</v>
      </c>
      <c r="C47" s="226">
        <v>131473688.25845823</v>
      </c>
      <c r="D47" s="226">
        <v>241098594.10593599</v>
      </c>
      <c r="E47" s="226">
        <v>224373617.81454289</v>
      </c>
      <c r="F47" s="226">
        <v>212961621.31543055</v>
      </c>
      <c r="G47" s="226">
        <v>245681181.95851204</v>
      </c>
      <c r="H47" s="226">
        <v>232168965.94462916</v>
      </c>
      <c r="I47" s="226">
        <v>247764687.66030267</v>
      </c>
      <c r="J47" s="226">
        <v>230922757.18125689</v>
      </c>
      <c r="K47" s="226">
        <v>302078240.61934733</v>
      </c>
      <c r="L47" s="226">
        <v>5066258.2802893659</v>
      </c>
      <c r="M47" s="226">
        <v>4389253.296189446</v>
      </c>
      <c r="N47" s="226">
        <v>4268199.3401089814</v>
      </c>
      <c r="O47" s="226">
        <v>4489885.8051277576</v>
      </c>
      <c r="P47" s="226">
        <v>3429399.3298682626</v>
      </c>
      <c r="Q47" s="226">
        <v>3323681.0028948379</v>
      </c>
      <c r="R47" s="226">
        <v>3279058.6445170552</v>
      </c>
      <c r="S47" s="226">
        <v>3016412.7506591501</v>
      </c>
      <c r="T47" s="226">
        <v>2721836.1658954821</v>
      </c>
      <c r="U47" s="226">
        <v>2649186.7816471276</v>
      </c>
      <c r="V47" s="226">
        <v>15321781.791957963</v>
      </c>
      <c r="W47" s="228"/>
    </row>
    <row r="48" spans="2:23" ht="15" thickBot="1" x14ac:dyDescent="0.4">
      <c r="B48" s="40" t="s">
        <v>77</v>
      </c>
      <c r="C48" s="226">
        <v>12129901.214420492</v>
      </c>
      <c r="D48" s="226">
        <v>20367769.993969921</v>
      </c>
      <c r="E48" s="226">
        <v>31709107.986778796</v>
      </c>
      <c r="F48" s="226">
        <v>43037467.309036441</v>
      </c>
      <c r="G48" s="226">
        <v>55833060.696893953</v>
      </c>
      <c r="H48" s="226">
        <v>68560902.014274955</v>
      </c>
      <c r="I48" s="226">
        <v>82633942.099836051</v>
      </c>
      <c r="J48" s="226">
        <v>96122125.002016723</v>
      </c>
      <c r="K48" s="226">
        <v>112203351.95312469</v>
      </c>
      <c r="L48" s="226">
        <v>118111596.00359926</v>
      </c>
      <c r="M48" s="226">
        <v>93217128.984873146</v>
      </c>
      <c r="N48" s="226">
        <v>96285892.068996012</v>
      </c>
      <c r="O48" s="226">
        <v>98882140.231290489</v>
      </c>
      <c r="P48" s="226">
        <v>100989141.52273194</v>
      </c>
      <c r="Q48" s="226">
        <v>102954586.60959463</v>
      </c>
      <c r="R48" s="226">
        <v>104403664.69115825</v>
      </c>
      <c r="S48" s="226">
        <v>105158299.99689509</v>
      </c>
      <c r="T48" s="226">
        <v>105983346.77241307</v>
      </c>
      <c r="U48" s="226">
        <v>106574969.27628492</v>
      </c>
      <c r="V48" s="226">
        <v>107212128.87790444</v>
      </c>
      <c r="W48" s="228"/>
    </row>
    <row r="49" spans="2:23" ht="15" thickBot="1" x14ac:dyDescent="0.4">
      <c r="B49" s="40" t="s">
        <v>78</v>
      </c>
      <c r="C49" s="226">
        <v>1407712.6000402695</v>
      </c>
      <c r="D49" s="226">
        <v>1757934.395393692</v>
      </c>
      <c r="E49" s="226">
        <v>2765680.3137097987</v>
      </c>
      <c r="F49" s="226">
        <v>3192009.9391730954</v>
      </c>
      <c r="G49" s="226">
        <v>3444503.5327318422</v>
      </c>
      <c r="H49" s="226">
        <v>3836961.3259074078</v>
      </c>
      <c r="I49" s="226">
        <v>4627168.5281661777</v>
      </c>
      <c r="J49" s="226">
        <v>4671611.5399632324</v>
      </c>
      <c r="K49" s="226">
        <v>5119758.2901120661</v>
      </c>
      <c r="L49" s="226">
        <v>4976704.4368109656</v>
      </c>
      <c r="M49" s="226">
        <v>3760996.0799771305</v>
      </c>
      <c r="N49" s="226">
        <v>3326305.5517180073</v>
      </c>
      <c r="O49" s="226">
        <v>2822407.9104751847</v>
      </c>
      <c r="P49" s="226">
        <v>2371279.4215761228</v>
      </c>
      <c r="Q49" s="226">
        <v>2193594.0029385448</v>
      </c>
      <c r="R49" s="226">
        <v>1764634.156263296</v>
      </c>
      <c r="S49" s="226">
        <v>1219557.2556466737</v>
      </c>
      <c r="T49" s="226">
        <v>1194314.6232824242</v>
      </c>
      <c r="U49" s="226">
        <v>1000145.175479064</v>
      </c>
      <c r="V49" s="226">
        <v>984692.93251791236</v>
      </c>
      <c r="W49" s="228"/>
    </row>
    <row r="50" spans="2:23" x14ac:dyDescent="0.35">
      <c r="W50" s="228"/>
    </row>
    <row r="51" spans="2:23" x14ac:dyDescent="0.35">
      <c r="B51" s="38" t="s">
        <v>80</v>
      </c>
      <c r="C51" s="43">
        <v>1</v>
      </c>
      <c r="D51" s="43">
        <v>2</v>
      </c>
      <c r="E51" s="43">
        <v>3</v>
      </c>
      <c r="F51" s="43">
        <v>4</v>
      </c>
      <c r="G51" s="43">
        <v>5</v>
      </c>
      <c r="H51" s="43">
        <v>6</v>
      </c>
      <c r="I51" s="43">
        <v>7</v>
      </c>
      <c r="J51" s="43">
        <v>8</v>
      </c>
      <c r="K51" s="43">
        <v>9</v>
      </c>
      <c r="L51" s="43">
        <v>10</v>
      </c>
      <c r="M51" s="43">
        <v>11</v>
      </c>
      <c r="N51" s="43">
        <v>12</v>
      </c>
      <c r="O51" s="43">
        <v>13</v>
      </c>
      <c r="P51" s="43">
        <v>14</v>
      </c>
      <c r="Q51" s="43">
        <v>15</v>
      </c>
      <c r="R51" s="43">
        <v>16</v>
      </c>
      <c r="S51" s="43">
        <v>17</v>
      </c>
      <c r="T51" s="43">
        <v>18</v>
      </c>
      <c r="U51" s="43">
        <v>19</v>
      </c>
      <c r="V51" s="43">
        <v>20</v>
      </c>
      <c r="W51" s="43"/>
    </row>
    <row r="52" spans="2:23" ht="15" thickBot="1" x14ac:dyDescent="0.4">
      <c r="B52" s="40"/>
      <c r="C52" s="15" t="s">
        <v>0</v>
      </c>
      <c r="D52" s="15" t="s">
        <v>1</v>
      </c>
      <c r="E52" s="52" t="s">
        <v>2</v>
      </c>
      <c r="F52" s="52" t="s">
        <v>3</v>
      </c>
      <c r="G52" s="15" t="s">
        <v>4</v>
      </c>
      <c r="H52" s="15" t="s">
        <v>5</v>
      </c>
      <c r="I52" s="15" t="s">
        <v>6</v>
      </c>
      <c r="J52" s="15" t="s">
        <v>7</v>
      </c>
      <c r="K52" s="15" t="s">
        <v>8</v>
      </c>
      <c r="L52" s="15" t="s">
        <v>9</v>
      </c>
      <c r="M52" s="15" t="s">
        <v>63</v>
      </c>
      <c r="N52" s="15" t="s">
        <v>64</v>
      </c>
      <c r="O52" s="15" t="s">
        <v>65</v>
      </c>
      <c r="P52" s="15" t="s">
        <v>66</v>
      </c>
      <c r="Q52" s="15" t="s">
        <v>67</v>
      </c>
      <c r="R52" s="15" t="s">
        <v>68</v>
      </c>
      <c r="S52" s="15" t="s">
        <v>69</v>
      </c>
      <c r="T52" s="15" t="s">
        <v>70</v>
      </c>
      <c r="U52" s="15" t="s">
        <v>71</v>
      </c>
      <c r="V52" s="15" t="s">
        <v>72</v>
      </c>
      <c r="W52" s="15"/>
    </row>
    <row r="53" spans="2:23" ht="15" thickBot="1" x14ac:dyDescent="0.4">
      <c r="B53" s="40" t="s">
        <v>73</v>
      </c>
      <c r="C53" s="226">
        <v>188877.88037249362</v>
      </c>
      <c r="D53" s="226">
        <v>360199.50614560832</v>
      </c>
      <c r="E53" s="226">
        <v>609429.12398744945</v>
      </c>
      <c r="F53" s="226">
        <v>829777.70986089669</v>
      </c>
      <c r="G53" s="226">
        <v>1037780.7910094766</v>
      </c>
      <c r="H53" s="226">
        <v>1223744.8886166273</v>
      </c>
      <c r="I53" s="226">
        <v>1439683.1990092322</v>
      </c>
      <c r="J53" s="226">
        <v>1642841.1105544623</v>
      </c>
      <c r="K53" s="226">
        <v>1848794.3845009403</v>
      </c>
      <c r="L53" s="226">
        <v>2042318.862342665</v>
      </c>
      <c r="M53" s="226">
        <v>2042318.862342665</v>
      </c>
      <c r="N53" s="226">
        <v>2042318.862342665</v>
      </c>
      <c r="O53" s="226">
        <v>2042318.862342665</v>
      </c>
      <c r="P53" s="226">
        <v>2042318.862342665</v>
      </c>
      <c r="Q53" s="226">
        <v>2042318.862342665</v>
      </c>
      <c r="R53" s="226">
        <v>2042318.862342665</v>
      </c>
      <c r="S53" s="226">
        <v>2042318.862342665</v>
      </c>
      <c r="T53" s="226">
        <v>2042318.862342665</v>
      </c>
      <c r="U53" s="226">
        <v>2042318.862342665</v>
      </c>
      <c r="V53" s="226">
        <v>2042318.862342665</v>
      </c>
      <c r="W53" s="228"/>
    </row>
    <row r="54" spans="2:23" ht="15" thickBot="1" x14ac:dyDescent="0.4">
      <c r="B54" s="40" t="s">
        <v>74</v>
      </c>
      <c r="C54" s="226">
        <v>56663</v>
      </c>
      <c r="D54" s="226">
        <v>126948</v>
      </c>
      <c r="E54" s="226">
        <v>237736</v>
      </c>
      <c r="F54" s="226">
        <v>364784</v>
      </c>
      <c r="G54" s="226">
        <v>500719</v>
      </c>
      <c r="H54" s="226">
        <v>651720</v>
      </c>
      <c r="I54" s="226">
        <v>835858</v>
      </c>
      <c r="J54" s="226">
        <v>1019435</v>
      </c>
      <c r="K54" s="226">
        <v>1220990</v>
      </c>
      <c r="L54" s="226">
        <v>1413269</v>
      </c>
      <c r="M54" s="226">
        <v>1546588</v>
      </c>
      <c r="N54" s="226">
        <v>1657200</v>
      </c>
      <c r="O54" s="226">
        <v>1749957</v>
      </c>
      <c r="P54" s="226">
        <v>1820000</v>
      </c>
      <c r="Q54" s="226">
        <v>1881042</v>
      </c>
      <c r="R54" s="226">
        <v>1920229</v>
      </c>
      <c r="S54" s="226">
        <v>1930527</v>
      </c>
      <c r="T54" s="226">
        <v>1940203</v>
      </c>
      <c r="U54" s="226">
        <v>1940203</v>
      </c>
      <c r="V54" s="226">
        <v>1940203</v>
      </c>
      <c r="W54" s="228"/>
    </row>
    <row r="55" spans="2:23" ht="15" thickBot="1" x14ac:dyDescent="0.4">
      <c r="B55" s="40" t="s">
        <v>75</v>
      </c>
      <c r="C55" s="226">
        <v>27062524.029913828</v>
      </c>
      <c r="D55" s="226">
        <v>36023829.049760513</v>
      </c>
      <c r="E55" s="226">
        <v>62188387.108834669</v>
      </c>
      <c r="F55" s="226">
        <v>74114608.278132454</v>
      </c>
      <c r="G55" s="226">
        <v>81838862.985601395</v>
      </c>
      <c r="H55" s="226">
        <v>92957063.263564572</v>
      </c>
      <c r="I55" s="226">
        <v>114814360.06426424</v>
      </c>
      <c r="J55" s="226">
        <v>117163736.34145512</v>
      </c>
      <c r="K55" s="226">
        <v>130319720.32975391</v>
      </c>
      <c r="L55" s="226">
        <v>128171083.6551121</v>
      </c>
      <c r="M55" s="226">
        <v>96583696.876233429</v>
      </c>
      <c r="N55" s="226">
        <v>85131536.599929273</v>
      </c>
      <c r="O55" s="226">
        <v>72584419.230226874</v>
      </c>
      <c r="P55" s="226">
        <v>60750226.553772405</v>
      </c>
      <c r="Q55" s="226">
        <v>56301176.194478646</v>
      </c>
      <c r="R55" s="226">
        <v>44760328.2564677</v>
      </c>
      <c r="S55" s="226">
        <v>29861908.951078732</v>
      </c>
      <c r="T55" s="226">
        <v>29394891.378279578</v>
      </c>
      <c r="U55" s="226">
        <v>24550669.121959001</v>
      </c>
      <c r="V55" s="226">
        <v>24042448.834922835</v>
      </c>
      <c r="W55" s="228"/>
    </row>
    <row r="56" spans="2:23" ht="15" thickBot="1" x14ac:dyDescent="0.4">
      <c r="B56" s="40" t="s">
        <v>76</v>
      </c>
      <c r="C56" s="226">
        <v>108799158.79576343</v>
      </c>
      <c r="D56" s="226">
        <v>177923144.04124007</v>
      </c>
      <c r="E56" s="226">
        <v>167750895.98454288</v>
      </c>
      <c r="F56" s="226">
        <v>160697133.6249465</v>
      </c>
      <c r="G56" s="226">
        <v>175356212.85990953</v>
      </c>
      <c r="H56" s="226">
        <v>172872970.50851396</v>
      </c>
      <c r="I56" s="226">
        <v>169882620.55862293</v>
      </c>
      <c r="J56" s="226">
        <v>162597771.63955027</v>
      </c>
      <c r="K56" s="226">
        <v>187300442.38496858</v>
      </c>
      <c r="L56" s="226">
        <v>5066258.2802893659</v>
      </c>
      <c r="M56" s="226">
        <v>4389253.296189446</v>
      </c>
      <c r="N56" s="226">
        <v>4268199.3401089814</v>
      </c>
      <c r="O56" s="226">
        <v>4489885.8051277576</v>
      </c>
      <c r="P56" s="226">
        <v>3429399.3298682626</v>
      </c>
      <c r="Q56" s="226">
        <v>3323681.0028948379</v>
      </c>
      <c r="R56" s="226">
        <v>3279058.6445170552</v>
      </c>
      <c r="S56" s="226">
        <v>3016412.7506591501</v>
      </c>
      <c r="T56" s="226">
        <v>2721836.1658954821</v>
      </c>
      <c r="U56" s="226">
        <v>2649186.7816471276</v>
      </c>
      <c r="V56" s="226">
        <v>15321781.791957963</v>
      </c>
      <c r="W56" s="228"/>
    </row>
    <row r="57" spans="2:23" ht="15" thickBot="1" x14ac:dyDescent="0.4">
      <c r="B57" s="40" t="s">
        <v>77</v>
      </c>
      <c r="C57" s="226">
        <v>10158091.044854326</v>
      </c>
      <c r="D57" s="226">
        <v>17091040.595658865</v>
      </c>
      <c r="E57" s="226">
        <v>27437904.847852614</v>
      </c>
      <c r="F57" s="226">
        <v>37612970.784199782</v>
      </c>
      <c r="G57" s="226">
        <v>48902069.862999797</v>
      </c>
      <c r="H57" s="226">
        <v>60369943.645974189</v>
      </c>
      <c r="I57" s="226">
        <v>72815616.665286824</v>
      </c>
      <c r="J57" s="226">
        <v>84935567.760967419</v>
      </c>
      <c r="K57" s="226">
        <v>98710409.105362073</v>
      </c>
      <c r="L57" s="226">
        <v>104797375.99563873</v>
      </c>
      <c r="M57" s="226">
        <v>85919098.513800427</v>
      </c>
      <c r="N57" s="226">
        <v>89137765.91465275</v>
      </c>
      <c r="O57" s="226">
        <v>91885334.490251139</v>
      </c>
      <c r="P57" s="226">
        <v>94145109.072401688</v>
      </c>
      <c r="Q57" s="226">
        <v>96264817.798596308</v>
      </c>
      <c r="R57" s="226">
        <v>97869688.043768734</v>
      </c>
      <c r="S57" s="226">
        <v>98781682.931811094</v>
      </c>
      <c r="T57" s="226">
        <v>99765696.336131513</v>
      </c>
      <c r="U57" s="226">
        <v>100517932.89138861</v>
      </c>
      <c r="V57" s="226">
        <v>101317395.10655074</v>
      </c>
      <c r="W57" s="228"/>
    </row>
    <row r="58" spans="2:23" ht="15" thickBot="1" x14ac:dyDescent="0.4">
      <c r="B58" s="40" t="s">
        <v>78</v>
      </c>
      <c r="C58" s="226">
        <v>1407712.6000402695</v>
      </c>
      <c r="D58" s="226">
        <v>1757934.395393692</v>
      </c>
      <c r="E58" s="226">
        <v>2765680.3137097987</v>
      </c>
      <c r="F58" s="226">
        <v>3192009.9391730954</v>
      </c>
      <c r="G58" s="226">
        <v>3444503.5327318422</v>
      </c>
      <c r="H58" s="226">
        <v>3836961.3259074078</v>
      </c>
      <c r="I58" s="226">
        <v>4627168.5281661777</v>
      </c>
      <c r="J58" s="226">
        <v>4671611.5399632324</v>
      </c>
      <c r="K58" s="226">
        <v>5119758.2901120661</v>
      </c>
      <c r="L58" s="226">
        <v>4976704.4368109656</v>
      </c>
      <c r="M58" s="226">
        <v>3760996.0799771305</v>
      </c>
      <c r="N58" s="226">
        <v>3326305.5517180073</v>
      </c>
      <c r="O58" s="226">
        <v>2822407.9104751847</v>
      </c>
      <c r="P58" s="226">
        <v>2371279.4215761228</v>
      </c>
      <c r="Q58" s="226">
        <v>2193594.0029385448</v>
      </c>
      <c r="R58" s="226">
        <v>1764634.156263296</v>
      </c>
      <c r="S58" s="226">
        <v>1219557.2556466737</v>
      </c>
      <c r="T58" s="226">
        <v>1194314.6232824242</v>
      </c>
      <c r="U58" s="226">
        <v>1000145.175479064</v>
      </c>
      <c r="V58" s="226">
        <v>984692.93251791236</v>
      </c>
      <c r="W58" s="228"/>
    </row>
    <row r="61" spans="2:23" x14ac:dyDescent="0.35">
      <c r="B61" s="40" t="s">
        <v>81</v>
      </c>
      <c r="C61" s="54">
        <v>1</v>
      </c>
      <c r="D61" s="39" t="s">
        <v>82</v>
      </c>
    </row>
    <row r="62" spans="2:23" x14ac:dyDescent="0.35">
      <c r="B62" s="1"/>
    </row>
    <row r="63" spans="2:23" x14ac:dyDescent="0.35">
      <c r="C63" s="25"/>
      <c r="D63" s="25"/>
      <c r="E63" s="25"/>
      <c r="F63" s="25"/>
      <c r="G63" s="25"/>
      <c r="H63" s="25"/>
      <c r="I63" s="25"/>
      <c r="J63" s="25"/>
      <c r="K63" s="25"/>
      <c r="L63" s="25"/>
      <c r="M63" s="25"/>
      <c r="N63" s="25"/>
      <c r="O63" s="25"/>
      <c r="P63" s="25"/>
      <c r="Q63" s="25"/>
      <c r="R63" s="25"/>
      <c r="S63" s="25"/>
      <c r="T63" s="25"/>
      <c r="U63" s="25"/>
      <c r="V63" s="25"/>
      <c r="W63" s="25"/>
    </row>
    <row r="64" spans="2:23" x14ac:dyDescent="0.35">
      <c r="B64" s="38" t="str">
        <f>"Central case - "&amp;ROUND($C$61*MAX($C$35:$V$35)/million,1)&amp;"m premises"</f>
        <v>Central case - 2m premises</v>
      </c>
      <c r="C64" s="43">
        <v>1</v>
      </c>
      <c r="D64" s="43">
        <v>2</v>
      </c>
      <c r="E64" s="43">
        <v>3</v>
      </c>
      <c r="F64" s="43">
        <v>4</v>
      </c>
      <c r="G64" s="43">
        <v>5</v>
      </c>
      <c r="H64" s="43">
        <v>6</v>
      </c>
      <c r="I64" s="43">
        <v>7</v>
      </c>
      <c r="J64" s="43">
        <v>8</v>
      </c>
      <c r="K64" s="43">
        <v>9</v>
      </c>
      <c r="L64" s="43">
        <v>10</v>
      </c>
      <c r="M64" s="43">
        <v>11</v>
      </c>
      <c r="N64" s="43">
        <v>12</v>
      </c>
      <c r="O64" s="43">
        <v>13</v>
      </c>
      <c r="P64" s="43">
        <v>14</v>
      </c>
      <c r="Q64" s="43">
        <v>15</v>
      </c>
      <c r="R64" s="43">
        <v>16</v>
      </c>
      <c r="S64" s="43">
        <v>17</v>
      </c>
      <c r="T64" s="43">
        <v>18</v>
      </c>
      <c r="U64" s="43">
        <v>19</v>
      </c>
      <c r="V64" s="43">
        <v>20</v>
      </c>
      <c r="W64" s="43"/>
    </row>
    <row r="65" spans="2:23" x14ac:dyDescent="0.35">
      <c r="B65" s="40"/>
      <c r="C65" s="15" t="s">
        <v>0</v>
      </c>
      <c r="D65" s="15" t="s">
        <v>1</v>
      </c>
      <c r="E65" s="52" t="s">
        <v>2</v>
      </c>
      <c r="F65" s="52" t="s">
        <v>3</v>
      </c>
      <c r="G65" s="15" t="s">
        <v>4</v>
      </c>
      <c r="H65" s="15" t="s">
        <v>5</v>
      </c>
      <c r="I65" s="15" t="s">
        <v>6</v>
      </c>
      <c r="J65" s="15" t="s">
        <v>7</v>
      </c>
      <c r="K65" s="15" t="s">
        <v>8</v>
      </c>
      <c r="L65" s="15" t="s">
        <v>9</v>
      </c>
      <c r="M65" s="15" t="s">
        <v>63</v>
      </c>
      <c r="N65" s="15" t="s">
        <v>64</v>
      </c>
      <c r="O65" s="15" t="s">
        <v>65</v>
      </c>
      <c r="P65" s="15" t="s">
        <v>66</v>
      </c>
      <c r="Q65" s="15" t="s">
        <v>67</v>
      </c>
      <c r="R65" s="15" t="s">
        <v>68</v>
      </c>
      <c r="S65" s="15" t="s">
        <v>69</v>
      </c>
      <c r="T65" s="15" t="s">
        <v>70</v>
      </c>
      <c r="U65" s="15" t="s">
        <v>71</v>
      </c>
      <c r="V65" s="15" t="s">
        <v>72</v>
      </c>
      <c r="W65" s="15"/>
    </row>
    <row r="66" spans="2:23" x14ac:dyDescent="0.35">
      <c r="B66" s="40" t="s">
        <v>73</v>
      </c>
      <c r="C66" s="3">
        <f t="shared" ref="C66:V66" si="0">C35*$C$61</f>
        <v>188877.88037249362</v>
      </c>
      <c r="D66" s="3">
        <f t="shared" si="0"/>
        <v>360199.50614560832</v>
      </c>
      <c r="E66" s="3">
        <f t="shared" si="0"/>
        <v>609429.12398744945</v>
      </c>
      <c r="F66" s="3">
        <f t="shared" si="0"/>
        <v>829777.70986089669</v>
      </c>
      <c r="G66" s="3">
        <f t="shared" si="0"/>
        <v>1037780.7910094766</v>
      </c>
      <c r="H66" s="3">
        <f t="shared" si="0"/>
        <v>1223744.8886166273</v>
      </c>
      <c r="I66" s="3">
        <f t="shared" si="0"/>
        <v>1439683.1990092322</v>
      </c>
      <c r="J66" s="3">
        <f t="shared" si="0"/>
        <v>1642841.1105544623</v>
      </c>
      <c r="K66" s="3">
        <f t="shared" si="0"/>
        <v>1848794.3845009403</v>
      </c>
      <c r="L66" s="3">
        <f t="shared" si="0"/>
        <v>2042318.862342665</v>
      </c>
      <c r="M66" s="3">
        <f t="shared" si="0"/>
        <v>2042318.862342665</v>
      </c>
      <c r="N66" s="3">
        <f t="shared" si="0"/>
        <v>2042318.862342665</v>
      </c>
      <c r="O66" s="3">
        <f t="shared" si="0"/>
        <v>2042318.862342665</v>
      </c>
      <c r="P66" s="3">
        <f t="shared" si="0"/>
        <v>2042318.862342665</v>
      </c>
      <c r="Q66" s="3">
        <f t="shared" si="0"/>
        <v>2042318.862342665</v>
      </c>
      <c r="R66" s="3">
        <f t="shared" si="0"/>
        <v>2042318.862342665</v>
      </c>
      <c r="S66" s="3">
        <f t="shared" si="0"/>
        <v>2042318.862342665</v>
      </c>
      <c r="T66" s="3">
        <f t="shared" si="0"/>
        <v>2042318.862342665</v>
      </c>
      <c r="U66" s="3">
        <f t="shared" si="0"/>
        <v>2042318.862342665</v>
      </c>
      <c r="V66" s="3">
        <f t="shared" si="0"/>
        <v>2042318.862342665</v>
      </c>
      <c r="W66" s="3"/>
    </row>
    <row r="67" spans="2:23" x14ac:dyDescent="0.35">
      <c r="B67" s="40" t="s">
        <v>74</v>
      </c>
      <c r="C67" s="3">
        <f t="shared" ref="C67:V67" si="1">C36*$C$61</f>
        <v>56663</v>
      </c>
      <c r="D67" s="3">
        <f t="shared" si="1"/>
        <v>126948</v>
      </c>
      <c r="E67" s="3">
        <f t="shared" si="1"/>
        <v>237736</v>
      </c>
      <c r="F67" s="3">
        <f t="shared" si="1"/>
        <v>364784</v>
      </c>
      <c r="G67" s="3">
        <f t="shared" si="1"/>
        <v>500719</v>
      </c>
      <c r="H67" s="3">
        <f t="shared" si="1"/>
        <v>651720</v>
      </c>
      <c r="I67" s="3">
        <f t="shared" si="1"/>
        <v>835858</v>
      </c>
      <c r="J67" s="3">
        <f t="shared" si="1"/>
        <v>1019435</v>
      </c>
      <c r="K67" s="3">
        <f t="shared" si="1"/>
        <v>1220990</v>
      </c>
      <c r="L67" s="3">
        <f t="shared" si="1"/>
        <v>1413269</v>
      </c>
      <c r="M67" s="3">
        <f t="shared" si="1"/>
        <v>1546588</v>
      </c>
      <c r="N67" s="3">
        <f t="shared" si="1"/>
        <v>1657200</v>
      </c>
      <c r="O67" s="3">
        <f t="shared" si="1"/>
        <v>1749957</v>
      </c>
      <c r="P67" s="3">
        <f t="shared" si="1"/>
        <v>1820000</v>
      </c>
      <c r="Q67" s="3">
        <f t="shared" si="1"/>
        <v>1881042</v>
      </c>
      <c r="R67" s="3">
        <f t="shared" si="1"/>
        <v>1920229</v>
      </c>
      <c r="S67" s="3">
        <f t="shared" si="1"/>
        <v>1930527</v>
      </c>
      <c r="T67" s="3">
        <f t="shared" si="1"/>
        <v>1940203</v>
      </c>
      <c r="U67" s="3">
        <f t="shared" si="1"/>
        <v>1940203</v>
      </c>
      <c r="V67" s="3">
        <f t="shared" si="1"/>
        <v>1940203</v>
      </c>
      <c r="W67" s="3"/>
    </row>
    <row r="68" spans="2:23" x14ac:dyDescent="0.35">
      <c r="B68" s="40" t="s">
        <v>75</v>
      </c>
      <c r="C68" s="3">
        <f t="shared" ref="C68:V68" si="2">C37*$C$61</f>
        <v>27062524.029913828</v>
      </c>
      <c r="D68" s="3">
        <f t="shared" si="2"/>
        <v>36023829.049760513</v>
      </c>
      <c r="E68" s="3">
        <f t="shared" si="2"/>
        <v>62188387.108834669</v>
      </c>
      <c r="F68" s="3">
        <f t="shared" si="2"/>
        <v>74114608.278132454</v>
      </c>
      <c r="G68" s="3">
        <f t="shared" si="2"/>
        <v>81838862.985601395</v>
      </c>
      <c r="H68" s="3">
        <f t="shared" si="2"/>
        <v>92957063.263564572</v>
      </c>
      <c r="I68" s="3">
        <f t="shared" si="2"/>
        <v>114814360.06426424</v>
      </c>
      <c r="J68" s="3">
        <f t="shared" si="2"/>
        <v>117163736.34145512</v>
      </c>
      <c r="K68" s="3">
        <f t="shared" si="2"/>
        <v>130319720.32975391</v>
      </c>
      <c r="L68" s="3">
        <f t="shared" si="2"/>
        <v>128171083.6551121</v>
      </c>
      <c r="M68" s="3">
        <f t="shared" si="2"/>
        <v>96583696.876233429</v>
      </c>
      <c r="N68" s="3">
        <f t="shared" si="2"/>
        <v>85131536.599929273</v>
      </c>
      <c r="O68" s="3">
        <f t="shared" si="2"/>
        <v>72584419.230226874</v>
      </c>
      <c r="P68" s="3">
        <f t="shared" si="2"/>
        <v>60750226.553772405</v>
      </c>
      <c r="Q68" s="3">
        <f t="shared" si="2"/>
        <v>56301176.194478646</v>
      </c>
      <c r="R68" s="3">
        <f t="shared" si="2"/>
        <v>44760328.2564677</v>
      </c>
      <c r="S68" s="3">
        <f t="shared" si="2"/>
        <v>29861908.951078732</v>
      </c>
      <c r="T68" s="3">
        <f t="shared" si="2"/>
        <v>29394891.378279578</v>
      </c>
      <c r="U68" s="3">
        <f t="shared" si="2"/>
        <v>24550669.121959001</v>
      </c>
      <c r="V68" s="3">
        <f t="shared" si="2"/>
        <v>24042448.834922835</v>
      </c>
      <c r="W68" s="3"/>
    </row>
    <row r="69" spans="2:23" x14ac:dyDescent="0.35">
      <c r="B69" s="40" t="s">
        <v>76</v>
      </c>
      <c r="C69" s="3">
        <f t="shared" ref="C69:V69" si="3">C38*$C$61</f>
        <v>100306845.36719561</v>
      </c>
      <c r="D69" s="3">
        <f t="shared" si="3"/>
        <v>196599790.27394637</v>
      </c>
      <c r="E69" s="3">
        <f t="shared" si="3"/>
        <v>180076146.54454294</v>
      </c>
      <c r="F69" s="3">
        <f t="shared" si="3"/>
        <v>169283090.86744052</v>
      </c>
      <c r="G69" s="3">
        <f t="shared" si="3"/>
        <v>201694384.49679333</v>
      </c>
      <c r="H69" s="3">
        <f t="shared" si="3"/>
        <v>183798108.94599655</v>
      </c>
      <c r="I69" s="3">
        <f t="shared" si="3"/>
        <v>207355128.24105942</v>
      </c>
      <c r="J69" s="3">
        <f t="shared" si="3"/>
        <v>188342815.81780967</v>
      </c>
      <c r="K69" s="3">
        <f t="shared" si="3"/>
        <v>267485386.40071106</v>
      </c>
      <c r="L69" s="3">
        <f t="shared" si="3"/>
        <v>5066258.2802893659</v>
      </c>
      <c r="M69" s="3">
        <f t="shared" si="3"/>
        <v>4389253.296189446</v>
      </c>
      <c r="N69" s="3">
        <f t="shared" si="3"/>
        <v>4268199.3401089814</v>
      </c>
      <c r="O69" s="3">
        <f t="shared" si="3"/>
        <v>4489885.8051277576</v>
      </c>
      <c r="P69" s="3">
        <f t="shared" si="3"/>
        <v>3429399.3298682626</v>
      </c>
      <c r="Q69" s="3">
        <f t="shared" si="3"/>
        <v>3323681.0028948379</v>
      </c>
      <c r="R69" s="3">
        <f t="shared" si="3"/>
        <v>3279058.6445170552</v>
      </c>
      <c r="S69" s="3">
        <f t="shared" si="3"/>
        <v>3016412.7506591501</v>
      </c>
      <c r="T69" s="3">
        <f t="shared" si="3"/>
        <v>2721836.1658954821</v>
      </c>
      <c r="U69" s="3">
        <f t="shared" si="3"/>
        <v>2649186.7816471276</v>
      </c>
      <c r="V69" s="3">
        <f t="shared" si="3"/>
        <v>15321781.791957963</v>
      </c>
      <c r="W69" s="3"/>
    </row>
    <row r="70" spans="2:23" x14ac:dyDescent="0.35">
      <c r="B70" s="40" t="s">
        <v>77</v>
      </c>
      <c r="C70" s="3">
        <f t="shared" ref="C70:V70" si="4">C39*$C$61</f>
        <v>10015414.822365656</v>
      </c>
      <c r="D70" s="3">
        <f t="shared" si="4"/>
        <v>17520886.408683639</v>
      </c>
      <c r="E70" s="3">
        <f t="shared" si="4"/>
        <v>28151055.530244928</v>
      </c>
      <c r="F70" s="3">
        <f t="shared" si="4"/>
        <v>38530648.736185595</v>
      </c>
      <c r="G70" s="3">
        <f t="shared" si="4"/>
        <v>50414597.119188935</v>
      </c>
      <c r="H70" s="3">
        <f t="shared" si="4"/>
        <v>62135883.997621529</v>
      </c>
      <c r="I70" s="3">
        <f t="shared" si="4"/>
        <v>75407467.403546855</v>
      </c>
      <c r="J70" s="3">
        <f t="shared" si="4"/>
        <v>88078680.383545965</v>
      </c>
      <c r="K70" s="3">
        <f t="shared" si="4"/>
        <v>103535666.61591586</v>
      </c>
      <c r="L70" s="3">
        <f t="shared" si="4"/>
        <v>109563092.42978427</v>
      </c>
      <c r="M70" s="3">
        <f t="shared" si="4"/>
        <v>88594671.513199627</v>
      </c>
      <c r="N70" s="3">
        <f t="shared" si="4"/>
        <v>91763929.087575048</v>
      </c>
      <c r="O70" s="3">
        <f t="shared" si="4"/>
        <v>94461649.960285753</v>
      </c>
      <c r="P70" s="3">
        <f t="shared" si="4"/>
        <v>96671127.263047889</v>
      </c>
      <c r="Q70" s="3">
        <f t="shared" si="4"/>
        <v>98740077.214995578</v>
      </c>
      <c r="R70" s="3">
        <f t="shared" si="4"/>
        <v>100293715.04998739</v>
      </c>
      <c r="S70" s="3">
        <f t="shared" si="4"/>
        <v>101153991.52358469</v>
      </c>
      <c r="T70" s="3">
        <f t="shared" si="4"/>
        <v>102085787.90898125</v>
      </c>
      <c r="U70" s="3">
        <f t="shared" si="4"/>
        <v>102785296.00401703</v>
      </c>
      <c r="V70" s="3">
        <f t="shared" si="4"/>
        <v>103531505.23942296</v>
      </c>
      <c r="W70" s="3"/>
    </row>
    <row r="71" spans="2:23" x14ac:dyDescent="0.35">
      <c r="B71" s="40" t="s">
        <v>78</v>
      </c>
      <c r="C71" s="3">
        <f t="shared" ref="C71:V71" si="5">C40*$C$61</f>
        <v>1407712.6000402695</v>
      </c>
      <c r="D71" s="3">
        <f t="shared" si="5"/>
        <v>1757934.395393692</v>
      </c>
      <c r="E71" s="3">
        <f t="shared" si="5"/>
        <v>2765680.3137097987</v>
      </c>
      <c r="F71" s="3">
        <f t="shared" si="5"/>
        <v>3192009.9391730954</v>
      </c>
      <c r="G71" s="3">
        <f t="shared" si="5"/>
        <v>3444503.5327318422</v>
      </c>
      <c r="H71" s="3">
        <f t="shared" si="5"/>
        <v>3836961.3259074078</v>
      </c>
      <c r="I71" s="3">
        <f t="shared" si="5"/>
        <v>4627168.5281661777</v>
      </c>
      <c r="J71" s="3">
        <f t="shared" si="5"/>
        <v>4671611.5399632324</v>
      </c>
      <c r="K71" s="3">
        <f t="shared" si="5"/>
        <v>5119758.2901120661</v>
      </c>
      <c r="L71" s="3">
        <f t="shared" si="5"/>
        <v>4976704.4368109656</v>
      </c>
      <c r="M71" s="3">
        <f t="shared" si="5"/>
        <v>3760996.0799771305</v>
      </c>
      <c r="N71" s="3">
        <f t="shared" si="5"/>
        <v>3326305.5517180073</v>
      </c>
      <c r="O71" s="3">
        <f t="shared" si="5"/>
        <v>2822407.9104751847</v>
      </c>
      <c r="P71" s="3">
        <f t="shared" si="5"/>
        <v>2371279.4215761228</v>
      </c>
      <c r="Q71" s="3">
        <f t="shared" si="5"/>
        <v>2193594.0029385448</v>
      </c>
      <c r="R71" s="3">
        <f t="shared" si="5"/>
        <v>1764634.156263296</v>
      </c>
      <c r="S71" s="3">
        <f t="shared" si="5"/>
        <v>1219557.2556466737</v>
      </c>
      <c r="T71" s="3">
        <f t="shared" si="5"/>
        <v>1194314.6232824242</v>
      </c>
      <c r="U71" s="3">
        <f t="shared" si="5"/>
        <v>1000145.175479064</v>
      </c>
      <c r="V71" s="3">
        <f t="shared" si="5"/>
        <v>984692.93251791236</v>
      </c>
      <c r="W71" s="3"/>
    </row>
    <row r="73" spans="2:23" x14ac:dyDescent="0.35">
      <c r="B73" s="38" t="str">
        <f>"High case - "&amp;ROUND($C$61*MAX($C$35:$V$35)/million,1)&amp;"m premises"</f>
        <v>High case - 2m premises</v>
      </c>
      <c r="C73" s="43">
        <v>1</v>
      </c>
      <c r="D73" s="43">
        <v>2</v>
      </c>
      <c r="E73" s="43">
        <v>3</v>
      </c>
      <c r="F73" s="43">
        <v>4</v>
      </c>
      <c r="G73" s="43">
        <v>5</v>
      </c>
      <c r="H73" s="43">
        <v>6</v>
      </c>
      <c r="I73" s="43">
        <v>7</v>
      </c>
      <c r="J73" s="43">
        <v>8</v>
      </c>
      <c r="K73" s="43">
        <v>9</v>
      </c>
      <c r="L73" s="43">
        <v>10</v>
      </c>
      <c r="M73" s="43">
        <v>11</v>
      </c>
      <c r="N73" s="43">
        <v>12</v>
      </c>
      <c r="O73" s="43">
        <v>13</v>
      </c>
      <c r="P73" s="43">
        <v>14</v>
      </c>
      <c r="Q73" s="43">
        <v>15</v>
      </c>
      <c r="R73" s="43">
        <v>16</v>
      </c>
      <c r="S73" s="43">
        <v>17</v>
      </c>
      <c r="T73" s="43">
        <v>18</v>
      </c>
      <c r="U73" s="43">
        <v>19</v>
      </c>
      <c r="V73" s="43">
        <v>20</v>
      </c>
      <c r="W73" s="43"/>
    </row>
    <row r="74" spans="2:23" x14ac:dyDescent="0.35">
      <c r="B74" s="40"/>
      <c r="C74" s="15" t="s">
        <v>0</v>
      </c>
      <c r="D74" s="15" t="s">
        <v>1</v>
      </c>
      <c r="E74" s="52" t="s">
        <v>2</v>
      </c>
      <c r="F74" s="52" t="s">
        <v>3</v>
      </c>
      <c r="G74" s="15" t="s">
        <v>4</v>
      </c>
      <c r="H74" s="15" t="s">
        <v>5</v>
      </c>
      <c r="I74" s="15" t="s">
        <v>6</v>
      </c>
      <c r="J74" s="15" t="s">
        <v>7</v>
      </c>
      <c r="K74" s="15" t="s">
        <v>8</v>
      </c>
      <c r="L74" s="15" t="s">
        <v>9</v>
      </c>
      <c r="M74" s="15" t="s">
        <v>63</v>
      </c>
      <c r="N74" s="15" t="s">
        <v>64</v>
      </c>
      <c r="O74" s="15" t="s">
        <v>65</v>
      </c>
      <c r="P74" s="15" t="s">
        <v>66</v>
      </c>
      <c r="Q74" s="15" t="s">
        <v>67</v>
      </c>
      <c r="R74" s="15" t="s">
        <v>68</v>
      </c>
      <c r="S74" s="15" t="s">
        <v>69</v>
      </c>
      <c r="T74" s="15" t="s">
        <v>70</v>
      </c>
      <c r="U74" s="15" t="s">
        <v>71</v>
      </c>
      <c r="V74" s="15" t="s">
        <v>72</v>
      </c>
      <c r="W74" s="15"/>
    </row>
    <row r="75" spans="2:23" x14ac:dyDescent="0.35">
      <c r="B75" s="40" t="s">
        <v>73</v>
      </c>
      <c r="C75" s="3">
        <f t="shared" ref="C75:V75" si="6">C44*$C$61</f>
        <v>188877.88037249362</v>
      </c>
      <c r="D75" s="3">
        <f t="shared" si="6"/>
        <v>360199.50614560832</v>
      </c>
      <c r="E75" s="3">
        <f t="shared" si="6"/>
        <v>609429.12398744945</v>
      </c>
      <c r="F75" s="3">
        <f t="shared" si="6"/>
        <v>829777.70986089669</v>
      </c>
      <c r="G75" s="3">
        <f t="shared" si="6"/>
        <v>1037780.7910094766</v>
      </c>
      <c r="H75" s="3">
        <f t="shared" si="6"/>
        <v>1223744.8886166273</v>
      </c>
      <c r="I75" s="3">
        <f t="shared" si="6"/>
        <v>1439683.1990092322</v>
      </c>
      <c r="J75" s="3">
        <f t="shared" si="6"/>
        <v>1642841.1105544623</v>
      </c>
      <c r="K75" s="3">
        <f t="shared" si="6"/>
        <v>1848794.3845009403</v>
      </c>
      <c r="L75" s="3">
        <f t="shared" si="6"/>
        <v>2042318.862342665</v>
      </c>
      <c r="M75" s="3">
        <f t="shared" si="6"/>
        <v>2042318.862342665</v>
      </c>
      <c r="N75" s="3">
        <f t="shared" si="6"/>
        <v>2042318.862342665</v>
      </c>
      <c r="O75" s="3">
        <f t="shared" si="6"/>
        <v>2042318.862342665</v>
      </c>
      <c r="P75" s="3">
        <f t="shared" si="6"/>
        <v>2042318.862342665</v>
      </c>
      <c r="Q75" s="3">
        <f t="shared" si="6"/>
        <v>2042318.862342665</v>
      </c>
      <c r="R75" s="3">
        <f t="shared" si="6"/>
        <v>2042318.862342665</v>
      </c>
      <c r="S75" s="3">
        <f t="shared" si="6"/>
        <v>2042318.862342665</v>
      </c>
      <c r="T75" s="3">
        <f t="shared" si="6"/>
        <v>2042318.862342665</v>
      </c>
      <c r="U75" s="3">
        <f t="shared" si="6"/>
        <v>2042318.862342665</v>
      </c>
      <c r="V75" s="3">
        <f t="shared" si="6"/>
        <v>2042318.862342665</v>
      </c>
      <c r="W75" s="3"/>
    </row>
    <row r="76" spans="2:23" x14ac:dyDescent="0.35">
      <c r="B76" s="40" t="s">
        <v>74</v>
      </c>
      <c r="C76" s="3">
        <f t="shared" ref="C76:V76" si="7">C45*$C$61</f>
        <v>56663</v>
      </c>
      <c r="D76" s="3">
        <f t="shared" si="7"/>
        <v>126948</v>
      </c>
      <c r="E76" s="3">
        <f t="shared" si="7"/>
        <v>237736</v>
      </c>
      <c r="F76" s="3">
        <f t="shared" si="7"/>
        <v>364784</v>
      </c>
      <c r="G76" s="3">
        <f t="shared" si="7"/>
        <v>500719</v>
      </c>
      <c r="H76" s="3">
        <f t="shared" si="7"/>
        <v>651720</v>
      </c>
      <c r="I76" s="3">
        <f t="shared" si="7"/>
        <v>835858</v>
      </c>
      <c r="J76" s="3">
        <f t="shared" si="7"/>
        <v>1019435</v>
      </c>
      <c r="K76" s="3">
        <f t="shared" si="7"/>
        <v>1220990</v>
      </c>
      <c r="L76" s="3">
        <f t="shared" si="7"/>
        <v>1413269</v>
      </c>
      <c r="M76" s="3">
        <f t="shared" si="7"/>
        <v>1546588</v>
      </c>
      <c r="N76" s="3">
        <f t="shared" si="7"/>
        <v>1657200</v>
      </c>
      <c r="O76" s="3">
        <f t="shared" si="7"/>
        <v>1749957</v>
      </c>
      <c r="P76" s="3">
        <f t="shared" si="7"/>
        <v>1820000</v>
      </c>
      <c r="Q76" s="3">
        <f t="shared" si="7"/>
        <v>1881042</v>
      </c>
      <c r="R76" s="3">
        <f t="shared" si="7"/>
        <v>1920229</v>
      </c>
      <c r="S76" s="3">
        <f t="shared" si="7"/>
        <v>1930527</v>
      </c>
      <c r="T76" s="3">
        <f t="shared" si="7"/>
        <v>1940203</v>
      </c>
      <c r="U76" s="3">
        <f t="shared" si="7"/>
        <v>1940203</v>
      </c>
      <c r="V76" s="3">
        <f t="shared" si="7"/>
        <v>1940203</v>
      </c>
      <c r="W76" s="3"/>
    </row>
    <row r="77" spans="2:23" x14ac:dyDescent="0.35">
      <c r="B77" s="40" t="s">
        <v>75</v>
      </c>
      <c r="C77" s="3">
        <f t="shared" ref="C77:V77" si="8">C46*$C$61</f>
        <v>27062524.029913828</v>
      </c>
      <c r="D77" s="3">
        <f t="shared" si="8"/>
        <v>36023829.049760513</v>
      </c>
      <c r="E77" s="3">
        <f t="shared" si="8"/>
        <v>62188387.108834669</v>
      </c>
      <c r="F77" s="3">
        <f t="shared" si="8"/>
        <v>74114608.278132454</v>
      </c>
      <c r="G77" s="3">
        <f t="shared" si="8"/>
        <v>81838862.985601395</v>
      </c>
      <c r="H77" s="3">
        <f t="shared" si="8"/>
        <v>92957063.263564572</v>
      </c>
      <c r="I77" s="3">
        <f t="shared" si="8"/>
        <v>114814360.06426424</v>
      </c>
      <c r="J77" s="3">
        <f t="shared" si="8"/>
        <v>117163736.34145512</v>
      </c>
      <c r="K77" s="3">
        <f t="shared" si="8"/>
        <v>130319720.32975391</v>
      </c>
      <c r="L77" s="3">
        <f t="shared" si="8"/>
        <v>128171083.6551121</v>
      </c>
      <c r="M77" s="3">
        <f t="shared" si="8"/>
        <v>96583696.876233429</v>
      </c>
      <c r="N77" s="3">
        <f t="shared" si="8"/>
        <v>85131536.599929273</v>
      </c>
      <c r="O77" s="3">
        <f t="shared" si="8"/>
        <v>72584419.230226874</v>
      </c>
      <c r="P77" s="3">
        <f t="shared" si="8"/>
        <v>60750226.553772405</v>
      </c>
      <c r="Q77" s="3">
        <f t="shared" si="8"/>
        <v>56301176.194478646</v>
      </c>
      <c r="R77" s="3">
        <f t="shared" si="8"/>
        <v>44760328.2564677</v>
      </c>
      <c r="S77" s="3">
        <f t="shared" si="8"/>
        <v>29861908.951078732</v>
      </c>
      <c r="T77" s="3">
        <f t="shared" si="8"/>
        <v>29394891.378279578</v>
      </c>
      <c r="U77" s="3">
        <f t="shared" si="8"/>
        <v>24550669.121959001</v>
      </c>
      <c r="V77" s="3">
        <f t="shared" si="8"/>
        <v>24042448.834922835</v>
      </c>
      <c r="W77" s="3"/>
    </row>
    <row r="78" spans="2:23" x14ac:dyDescent="0.35">
      <c r="B78" s="40" t="s">
        <v>76</v>
      </c>
      <c r="C78" s="3">
        <f t="shared" ref="C78:V78" si="9">C47*$C$61</f>
        <v>131473688.25845823</v>
      </c>
      <c r="D78" s="3">
        <f t="shared" si="9"/>
        <v>241098594.10593599</v>
      </c>
      <c r="E78" s="3">
        <f t="shared" si="9"/>
        <v>224373617.81454289</v>
      </c>
      <c r="F78" s="3">
        <f t="shared" si="9"/>
        <v>212961621.31543055</v>
      </c>
      <c r="G78" s="3">
        <f t="shared" si="9"/>
        <v>245681181.95851204</v>
      </c>
      <c r="H78" s="3">
        <f t="shared" si="9"/>
        <v>232168965.94462916</v>
      </c>
      <c r="I78" s="3">
        <f t="shared" si="9"/>
        <v>247764687.66030267</v>
      </c>
      <c r="J78" s="3">
        <f t="shared" si="9"/>
        <v>230922757.18125689</v>
      </c>
      <c r="K78" s="3">
        <f t="shared" si="9"/>
        <v>302078240.61934733</v>
      </c>
      <c r="L78" s="3">
        <f t="shared" si="9"/>
        <v>5066258.2802893659</v>
      </c>
      <c r="M78" s="3">
        <f t="shared" si="9"/>
        <v>4389253.296189446</v>
      </c>
      <c r="N78" s="3">
        <f t="shared" si="9"/>
        <v>4268199.3401089814</v>
      </c>
      <c r="O78" s="3">
        <f t="shared" si="9"/>
        <v>4489885.8051277576</v>
      </c>
      <c r="P78" s="3">
        <f t="shared" si="9"/>
        <v>3429399.3298682626</v>
      </c>
      <c r="Q78" s="3">
        <f t="shared" si="9"/>
        <v>3323681.0028948379</v>
      </c>
      <c r="R78" s="3">
        <f t="shared" si="9"/>
        <v>3279058.6445170552</v>
      </c>
      <c r="S78" s="3">
        <f t="shared" si="9"/>
        <v>3016412.7506591501</v>
      </c>
      <c r="T78" s="3">
        <f t="shared" si="9"/>
        <v>2721836.1658954821</v>
      </c>
      <c r="U78" s="3">
        <f t="shared" si="9"/>
        <v>2649186.7816471276</v>
      </c>
      <c r="V78" s="3">
        <f t="shared" si="9"/>
        <v>15321781.791957963</v>
      </c>
      <c r="W78" s="3"/>
    </row>
    <row r="79" spans="2:23" x14ac:dyDescent="0.35">
      <c r="B79" s="40" t="s">
        <v>77</v>
      </c>
      <c r="C79" s="3">
        <f t="shared" ref="C79:V79" si="10">C48*$C$61</f>
        <v>12129901.214420492</v>
      </c>
      <c r="D79" s="3">
        <f t="shared" si="10"/>
        <v>20367769.993969921</v>
      </c>
      <c r="E79" s="3">
        <f t="shared" si="10"/>
        <v>31709107.986778796</v>
      </c>
      <c r="F79" s="3">
        <f t="shared" si="10"/>
        <v>43037467.309036441</v>
      </c>
      <c r="G79" s="3">
        <f t="shared" si="10"/>
        <v>55833060.696893953</v>
      </c>
      <c r="H79" s="3">
        <f t="shared" si="10"/>
        <v>68560902.014274955</v>
      </c>
      <c r="I79" s="3">
        <f t="shared" si="10"/>
        <v>82633942.099836051</v>
      </c>
      <c r="J79" s="3">
        <f t="shared" si="10"/>
        <v>96122125.002016723</v>
      </c>
      <c r="K79" s="3">
        <f t="shared" si="10"/>
        <v>112203351.95312469</v>
      </c>
      <c r="L79" s="3">
        <f t="shared" si="10"/>
        <v>118111596.00359926</v>
      </c>
      <c r="M79" s="3">
        <f t="shared" si="10"/>
        <v>93217128.984873146</v>
      </c>
      <c r="N79" s="3">
        <f t="shared" si="10"/>
        <v>96285892.068996012</v>
      </c>
      <c r="O79" s="3">
        <f t="shared" si="10"/>
        <v>98882140.231290489</v>
      </c>
      <c r="P79" s="3">
        <f t="shared" si="10"/>
        <v>100989141.52273194</v>
      </c>
      <c r="Q79" s="3">
        <f t="shared" si="10"/>
        <v>102954586.60959463</v>
      </c>
      <c r="R79" s="3">
        <f t="shared" si="10"/>
        <v>104403664.69115825</v>
      </c>
      <c r="S79" s="3">
        <f t="shared" si="10"/>
        <v>105158299.99689509</v>
      </c>
      <c r="T79" s="3">
        <f t="shared" si="10"/>
        <v>105983346.77241307</v>
      </c>
      <c r="U79" s="3">
        <f t="shared" si="10"/>
        <v>106574969.27628492</v>
      </c>
      <c r="V79" s="3">
        <f t="shared" si="10"/>
        <v>107212128.87790444</v>
      </c>
      <c r="W79" s="3"/>
    </row>
    <row r="80" spans="2:23" x14ac:dyDescent="0.35">
      <c r="B80" s="40" t="s">
        <v>78</v>
      </c>
      <c r="C80" s="3">
        <f t="shared" ref="C80:V80" si="11">C49*$C$61</f>
        <v>1407712.6000402695</v>
      </c>
      <c r="D80" s="3">
        <f t="shared" si="11"/>
        <v>1757934.395393692</v>
      </c>
      <c r="E80" s="3">
        <f t="shared" si="11"/>
        <v>2765680.3137097987</v>
      </c>
      <c r="F80" s="3">
        <f t="shared" si="11"/>
        <v>3192009.9391730954</v>
      </c>
      <c r="G80" s="3">
        <f t="shared" si="11"/>
        <v>3444503.5327318422</v>
      </c>
      <c r="H80" s="3">
        <f t="shared" si="11"/>
        <v>3836961.3259074078</v>
      </c>
      <c r="I80" s="3">
        <f t="shared" si="11"/>
        <v>4627168.5281661777</v>
      </c>
      <c r="J80" s="3">
        <f t="shared" si="11"/>
        <v>4671611.5399632324</v>
      </c>
      <c r="K80" s="3">
        <f t="shared" si="11"/>
        <v>5119758.2901120661</v>
      </c>
      <c r="L80" s="3">
        <f t="shared" si="11"/>
        <v>4976704.4368109656</v>
      </c>
      <c r="M80" s="3">
        <f t="shared" si="11"/>
        <v>3760996.0799771305</v>
      </c>
      <c r="N80" s="3">
        <f t="shared" si="11"/>
        <v>3326305.5517180073</v>
      </c>
      <c r="O80" s="3">
        <f t="shared" si="11"/>
        <v>2822407.9104751847</v>
      </c>
      <c r="P80" s="3">
        <f t="shared" si="11"/>
        <v>2371279.4215761228</v>
      </c>
      <c r="Q80" s="3">
        <f t="shared" si="11"/>
        <v>2193594.0029385448</v>
      </c>
      <c r="R80" s="3">
        <f t="shared" si="11"/>
        <v>1764634.156263296</v>
      </c>
      <c r="S80" s="3">
        <f t="shared" si="11"/>
        <v>1219557.2556466737</v>
      </c>
      <c r="T80" s="3">
        <f t="shared" si="11"/>
        <v>1194314.6232824242</v>
      </c>
      <c r="U80" s="3">
        <f t="shared" si="11"/>
        <v>1000145.175479064</v>
      </c>
      <c r="V80" s="3">
        <f t="shared" si="11"/>
        <v>984692.93251791236</v>
      </c>
      <c r="W80" s="3"/>
    </row>
    <row r="82" spans="1:23" x14ac:dyDescent="0.35">
      <c r="B82" s="38" t="str">
        <f>"Low case - "&amp;ROUND($C$61*MAX($C$35:$V$35)/million,1)&amp;"m premises"</f>
        <v>Low case - 2m premises</v>
      </c>
      <c r="C82" s="43">
        <v>1</v>
      </c>
      <c r="D82" s="43">
        <v>2</v>
      </c>
      <c r="E82" s="43">
        <v>3</v>
      </c>
      <c r="F82" s="43">
        <v>4</v>
      </c>
      <c r="G82" s="43">
        <v>5</v>
      </c>
      <c r="H82" s="43">
        <v>6</v>
      </c>
      <c r="I82" s="43">
        <v>7</v>
      </c>
      <c r="J82" s="43">
        <v>8</v>
      </c>
      <c r="K82" s="43">
        <v>9</v>
      </c>
      <c r="L82" s="43">
        <v>10</v>
      </c>
      <c r="M82" s="43">
        <v>11</v>
      </c>
      <c r="N82" s="43">
        <v>12</v>
      </c>
      <c r="O82" s="43">
        <v>13</v>
      </c>
      <c r="P82" s="43">
        <v>14</v>
      </c>
      <c r="Q82" s="43">
        <v>15</v>
      </c>
      <c r="R82" s="43">
        <v>16</v>
      </c>
      <c r="S82" s="43">
        <v>17</v>
      </c>
      <c r="T82" s="43">
        <v>18</v>
      </c>
      <c r="U82" s="43">
        <v>19</v>
      </c>
      <c r="V82" s="43">
        <v>20</v>
      </c>
      <c r="W82" s="43"/>
    </row>
    <row r="83" spans="1:23" x14ac:dyDescent="0.35">
      <c r="B83" s="40"/>
      <c r="C83" s="15" t="s">
        <v>0</v>
      </c>
      <c r="D83" s="15" t="s">
        <v>1</v>
      </c>
      <c r="E83" s="52" t="s">
        <v>2</v>
      </c>
      <c r="F83" s="52" t="s">
        <v>3</v>
      </c>
      <c r="G83" s="15" t="s">
        <v>4</v>
      </c>
      <c r="H83" s="15" t="s">
        <v>5</v>
      </c>
      <c r="I83" s="15" t="s">
        <v>6</v>
      </c>
      <c r="J83" s="15" t="s">
        <v>7</v>
      </c>
      <c r="K83" s="15" t="s">
        <v>8</v>
      </c>
      <c r="L83" s="15" t="s">
        <v>9</v>
      </c>
      <c r="M83" s="15" t="s">
        <v>63</v>
      </c>
      <c r="N83" s="15" t="s">
        <v>64</v>
      </c>
      <c r="O83" s="15" t="s">
        <v>65</v>
      </c>
      <c r="P83" s="15" t="s">
        <v>66</v>
      </c>
      <c r="Q83" s="15" t="s">
        <v>67</v>
      </c>
      <c r="R83" s="15" t="s">
        <v>68</v>
      </c>
      <c r="S83" s="15" t="s">
        <v>69</v>
      </c>
      <c r="T83" s="15" t="s">
        <v>70</v>
      </c>
      <c r="U83" s="15" t="s">
        <v>71</v>
      </c>
      <c r="V83" s="15" t="s">
        <v>72</v>
      </c>
      <c r="W83" s="15"/>
    </row>
    <row r="84" spans="1:23" x14ac:dyDescent="0.35">
      <c r="B84" s="40" t="s">
        <v>73</v>
      </c>
      <c r="C84" s="3">
        <f t="shared" ref="C84:V84" si="12">C53*$C$61</f>
        <v>188877.88037249362</v>
      </c>
      <c r="D84" s="3">
        <f t="shared" si="12"/>
        <v>360199.50614560832</v>
      </c>
      <c r="E84" s="3">
        <f t="shared" si="12"/>
        <v>609429.12398744945</v>
      </c>
      <c r="F84" s="3">
        <f t="shared" si="12"/>
        <v>829777.70986089669</v>
      </c>
      <c r="G84" s="3">
        <f t="shared" si="12"/>
        <v>1037780.7910094766</v>
      </c>
      <c r="H84" s="3">
        <f t="shared" si="12"/>
        <v>1223744.8886166273</v>
      </c>
      <c r="I84" s="3">
        <f t="shared" si="12"/>
        <v>1439683.1990092322</v>
      </c>
      <c r="J84" s="3">
        <f t="shared" si="12"/>
        <v>1642841.1105544623</v>
      </c>
      <c r="K84" s="3">
        <f t="shared" si="12"/>
        <v>1848794.3845009403</v>
      </c>
      <c r="L84" s="3">
        <f t="shared" si="12"/>
        <v>2042318.862342665</v>
      </c>
      <c r="M84" s="3">
        <f t="shared" si="12"/>
        <v>2042318.862342665</v>
      </c>
      <c r="N84" s="3">
        <f t="shared" si="12"/>
        <v>2042318.862342665</v>
      </c>
      <c r="O84" s="3">
        <f t="shared" si="12"/>
        <v>2042318.862342665</v>
      </c>
      <c r="P84" s="3">
        <f t="shared" si="12"/>
        <v>2042318.862342665</v>
      </c>
      <c r="Q84" s="3">
        <f t="shared" si="12"/>
        <v>2042318.862342665</v>
      </c>
      <c r="R84" s="3">
        <f t="shared" si="12"/>
        <v>2042318.862342665</v>
      </c>
      <c r="S84" s="3">
        <f t="shared" si="12"/>
        <v>2042318.862342665</v>
      </c>
      <c r="T84" s="3">
        <f t="shared" si="12"/>
        <v>2042318.862342665</v>
      </c>
      <c r="U84" s="3">
        <f t="shared" si="12"/>
        <v>2042318.862342665</v>
      </c>
      <c r="V84" s="3">
        <f t="shared" si="12"/>
        <v>2042318.862342665</v>
      </c>
      <c r="W84" s="3"/>
    </row>
    <row r="85" spans="1:23" x14ac:dyDescent="0.35">
      <c r="B85" s="40" t="s">
        <v>74</v>
      </c>
      <c r="C85" s="3">
        <f t="shared" ref="C85:V85" si="13">C54*$C$61</f>
        <v>56663</v>
      </c>
      <c r="D85" s="3">
        <f t="shared" si="13"/>
        <v>126948</v>
      </c>
      <c r="E85" s="3">
        <f t="shared" si="13"/>
        <v>237736</v>
      </c>
      <c r="F85" s="3">
        <f t="shared" si="13"/>
        <v>364784</v>
      </c>
      <c r="G85" s="3">
        <f t="shared" si="13"/>
        <v>500719</v>
      </c>
      <c r="H85" s="3">
        <f t="shared" si="13"/>
        <v>651720</v>
      </c>
      <c r="I85" s="3">
        <f t="shared" si="13"/>
        <v>835858</v>
      </c>
      <c r="J85" s="3">
        <f t="shared" si="13"/>
        <v>1019435</v>
      </c>
      <c r="K85" s="3">
        <f t="shared" si="13"/>
        <v>1220990</v>
      </c>
      <c r="L85" s="3">
        <f t="shared" si="13"/>
        <v>1413269</v>
      </c>
      <c r="M85" s="3">
        <f t="shared" si="13"/>
        <v>1546588</v>
      </c>
      <c r="N85" s="3">
        <f t="shared" si="13"/>
        <v>1657200</v>
      </c>
      <c r="O85" s="3">
        <f t="shared" si="13"/>
        <v>1749957</v>
      </c>
      <c r="P85" s="3">
        <f t="shared" si="13"/>
        <v>1820000</v>
      </c>
      <c r="Q85" s="3">
        <f t="shared" si="13"/>
        <v>1881042</v>
      </c>
      <c r="R85" s="3">
        <f t="shared" si="13"/>
        <v>1920229</v>
      </c>
      <c r="S85" s="3">
        <f t="shared" si="13"/>
        <v>1930527</v>
      </c>
      <c r="T85" s="3">
        <f t="shared" si="13"/>
        <v>1940203</v>
      </c>
      <c r="U85" s="3">
        <f t="shared" si="13"/>
        <v>1940203</v>
      </c>
      <c r="V85" s="3">
        <f t="shared" si="13"/>
        <v>1940203</v>
      </c>
      <c r="W85" s="3"/>
    </row>
    <row r="86" spans="1:23" x14ac:dyDescent="0.35">
      <c r="B86" s="40" t="s">
        <v>75</v>
      </c>
      <c r="C86" s="3">
        <f t="shared" ref="C86:V86" si="14">C55*$C$61</f>
        <v>27062524.029913828</v>
      </c>
      <c r="D86" s="3">
        <f t="shared" si="14"/>
        <v>36023829.049760513</v>
      </c>
      <c r="E86" s="3">
        <f t="shared" si="14"/>
        <v>62188387.108834669</v>
      </c>
      <c r="F86" s="3">
        <f t="shared" si="14"/>
        <v>74114608.278132454</v>
      </c>
      <c r="G86" s="3">
        <f t="shared" si="14"/>
        <v>81838862.985601395</v>
      </c>
      <c r="H86" s="3">
        <f t="shared" si="14"/>
        <v>92957063.263564572</v>
      </c>
      <c r="I86" s="3">
        <f t="shared" si="14"/>
        <v>114814360.06426424</v>
      </c>
      <c r="J86" s="3">
        <f t="shared" si="14"/>
        <v>117163736.34145512</v>
      </c>
      <c r="K86" s="3">
        <f t="shared" si="14"/>
        <v>130319720.32975391</v>
      </c>
      <c r="L86" s="3">
        <f t="shared" si="14"/>
        <v>128171083.6551121</v>
      </c>
      <c r="M86" s="3">
        <f t="shared" si="14"/>
        <v>96583696.876233429</v>
      </c>
      <c r="N86" s="3">
        <f t="shared" si="14"/>
        <v>85131536.599929273</v>
      </c>
      <c r="O86" s="3">
        <f t="shared" si="14"/>
        <v>72584419.230226874</v>
      </c>
      <c r="P86" s="3">
        <f t="shared" si="14"/>
        <v>60750226.553772405</v>
      </c>
      <c r="Q86" s="3">
        <f t="shared" si="14"/>
        <v>56301176.194478646</v>
      </c>
      <c r="R86" s="3">
        <f t="shared" si="14"/>
        <v>44760328.2564677</v>
      </c>
      <c r="S86" s="3">
        <f t="shared" si="14"/>
        <v>29861908.951078732</v>
      </c>
      <c r="T86" s="3">
        <f t="shared" si="14"/>
        <v>29394891.378279578</v>
      </c>
      <c r="U86" s="3">
        <f t="shared" si="14"/>
        <v>24550669.121959001</v>
      </c>
      <c r="V86" s="3">
        <f t="shared" si="14"/>
        <v>24042448.834922835</v>
      </c>
      <c r="W86" s="3"/>
    </row>
    <row r="87" spans="1:23" x14ac:dyDescent="0.35">
      <c r="B87" s="40" t="s">
        <v>76</v>
      </c>
      <c r="C87" s="3">
        <f t="shared" ref="C87:V87" si="15">C56*$C$61</f>
        <v>108799158.79576343</v>
      </c>
      <c r="D87" s="3">
        <f t="shared" si="15"/>
        <v>177923144.04124007</v>
      </c>
      <c r="E87" s="3">
        <f t="shared" si="15"/>
        <v>167750895.98454288</v>
      </c>
      <c r="F87" s="3">
        <f t="shared" si="15"/>
        <v>160697133.6249465</v>
      </c>
      <c r="G87" s="3">
        <f t="shared" si="15"/>
        <v>175356212.85990953</v>
      </c>
      <c r="H87" s="3">
        <f t="shared" si="15"/>
        <v>172872970.50851396</v>
      </c>
      <c r="I87" s="3">
        <f t="shared" si="15"/>
        <v>169882620.55862293</v>
      </c>
      <c r="J87" s="3">
        <f t="shared" si="15"/>
        <v>162597771.63955027</v>
      </c>
      <c r="K87" s="3">
        <f t="shared" si="15"/>
        <v>187300442.38496858</v>
      </c>
      <c r="L87" s="3">
        <f t="shared" si="15"/>
        <v>5066258.2802893659</v>
      </c>
      <c r="M87" s="3">
        <f t="shared" si="15"/>
        <v>4389253.296189446</v>
      </c>
      <c r="N87" s="3">
        <f t="shared" si="15"/>
        <v>4268199.3401089814</v>
      </c>
      <c r="O87" s="3">
        <f t="shared" si="15"/>
        <v>4489885.8051277576</v>
      </c>
      <c r="P87" s="3">
        <f t="shared" si="15"/>
        <v>3429399.3298682626</v>
      </c>
      <c r="Q87" s="3">
        <f t="shared" si="15"/>
        <v>3323681.0028948379</v>
      </c>
      <c r="R87" s="3">
        <f t="shared" si="15"/>
        <v>3279058.6445170552</v>
      </c>
      <c r="S87" s="3">
        <f t="shared" si="15"/>
        <v>3016412.7506591501</v>
      </c>
      <c r="T87" s="3">
        <f t="shared" si="15"/>
        <v>2721836.1658954821</v>
      </c>
      <c r="U87" s="3">
        <f t="shared" si="15"/>
        <v>2649186.7816471276</v>
      </c>
      <c r="V87" s="3">
        <f t="shared" si="15"/>
        <v>15321781.791957963</v>
      </c>
      <c r="W87" s="3"/>
    </row>
    <row r="88" spans="1:23" x14ac:dyDescent="0.35">
      <c r="B88" s="40" t="s">
        <v>77</v>
      </c>
      <c r="C88" s="3">
        <f t="shared" ref="C88:V88" si="16">C57*$C$61</f>
        <v>10158091.044854326</v>
      </c>
      <c r="D88" s="3">
        <f t="shared" si="16"/>
        <v>17091040.595658865</v>
      </c>
      <c r="E88" s="3">
        <f t="shared" si="16"/>
        <v>27437904.847852614</v>
      </c>
      <c r="F88" s="3">
        <f t="shared" si="16"/>
        <v>37612970.784199782</v>
      </c>
      <c r="G88" s="3">
        <f t="shared" si="16"/>
        <v>48902069.862999797</v>
      </c>
      <c r="H88" s="3">
        <f t="shared" si="16"/>
        <v>60369943.645974189</v>
      </c>
      <c r="I88" s="3">
        <f t="shared" si="16"/>
        <v>72815616.665286824</v>
      </c>
      <c r="J88" s="3">
        <f t="shared" si="16"/>
        <v>84935567.760967419</v>
      </c>
      <c r="K88" s="3">
        <f t="shared" si="16"/>
        <v>98710409.105362073</v>
      </c>
      <c r="L88" s="3">
        <f t="shared" si="16"/>
        <v>104797375.99563873</v>
      </c>
      <c r="M88" s="3">
        <f t="shared" si="16"/>
        <v>85919098.513800427</v>
      </c>
      <c r="N88" s="3">
        <f t="shared" si="16"/>
        <v>89137765.91465275</v>
      </c>
      <c r="O88" s="3">
        <f t="shared" si="16"/>
        <v>91885334.490251139</v>
      </c>
      <c r="P88" s="3">
        <f t="shared" si="16"/>
        <v>94145109.072401688</v>
      </c>
      <c r="Q88" s="3">
        <f t="shared" si="16"/>
        <v>96264817.798596308</v>
      </c>
      <c r="R88" s="3">
        <f t="shared" si="16"/>
        <v>97869688.043768734</v>
      </c>
      <c r="S88" s="3">
        <f t="shared" si="16"/>
        <v>98781682.931811094</v>
      </c>
      <c r="T88" s="3">
        <f t="shared" si="16"/>
        <v>99765696.336131513</v>
      </c>
      <c r="U88" s="3">
        <f t="shared" si="16"/>
        <v>100517932.89138861</v>
      </c>
      <c r="V88" s="3">
        <f t="shared" si="16"/>
        <v>101317395.10655074</v>
      </c>
      <c r="W88" s="3"/>
    </row>
    <row r="89" spans="1:23" x14ac:dyDescent="0.35">
      <c r="B89" s="40" t="s">
        <v>78</v>
      </c>
      <c r="C89" s="3">
        <f t="shared" ref="C89:V89" si="17">C58*$C$61</f>
        <v>1407712.6000402695</v>
      </c>
      <c r="D89" s="3">
        <f t="shared" si="17"/>
        <v>1757934.395393692</v>
      </c>
      <c r="E89" s="3">
        <f t="shared" si="17"/>
        <v>2765680.3137097987</v>
      </c>
      <c r="F89" s="3">
        <f t="shared" si="17"/>
        <v>3192009.9391730954</v>
      </c>
      <c r="G89" s="3">
        <f t="shared" si="17"/>
        <v>3444503.5327318422</v>
      </c>
      <c r="H89" s="3">
        <f t="shared" si="17"/>
        <v>3836961.3259074078</v>
      </c>
      <c r="I89" s="3">
        <f t="shared" si="17"/>
        <v>4627168.5281661777</v>
      </c>
      <c r="J89" s="3">
        <f t="shared" si="17"/>
        <v>4671611.5399632324</v>
      </c>
      <c r="K89" s="3">
        <f t="shared" si="17"/>
        <v>5119758.2901120661</v>
      </c>
      <c r="L89" s="3">
        <f t="shared" si="17"/>
        <v>4976704.4368109656</v>
      </c>
      <c r="M89" s="3">
        <f t="shared" si="17"/>
        <v>3760996.0799771305</v>
      </c>
      <c r="N89" s="3">
        <f t="shared" si="17"/>
        <v>3326305.5517180073</v>
      </c>
      <c r="O89" s="3">
        <f t="shared" si="17"/>
        <v>2822407.9104751847</v>
      </c>
      <c r="P89" s="3">
        <f t="shared" si="17"/>
        <v>2371279.4215761228</v>
      </c>
      <c r="Q89" s="3">
        <f t="shared" si="17"/>
        <v>2193594.0029385448</v>
      </c>
      <c r="R89" s="3">
        <f t="shared" si="17"/>
        <v>1764634.156263296</v>
      </c>
      <c r="S89" s="3">
        <f t="shared" si="17"/>
        <v>1219557.2556466737</v>
      </c>
      <c r="T89" s="3">
        <f t="shared" si="17"/>
        <v>1194314.6232824242</v>
      </c>
      <c r="U89" s="3">
        <f t="shared" si="17"/>
        <v>1000145.175479064</v>
      </c>
      <c r="V89" s="3">
        <f t="shared" si="17"/>
        <v>984692.93251791236</v>
      </c>
      <c r="W89" s="3"/>
    </row>
    <row r="91" spans="1:23" ht="15" thickBot="1" x14ac:dyDescent="0.4">
      <c r="B91" s="40" t="s">
        <v>83</v>
      </c>
      <c r="C91" s="3">
        <f>C66</f>
        <v>188877.88037249362</v>
      </c>
      <c r="D91" s="3">
        <f t="shared" ref="D91:V91" si="18">D66-C66</f>
        <v>171321.62577311471</v>
      </c>
      <c r="E91" s="3">
        <f t="shared" si="18"/>
        <v>249229.61784184113</v>
      </c>
      <c r="F91" s="3">
        <f t="shared" si="18"/>
        <v>220348.58587344724</v>
      </c>
      <c r="G91" s="3">
        <f t="shared" si="18"/>
        <v>208003.08114857995</v>
      </c>
      <c r="H91" s="3">
        <f t="shared" si="18"/>
        <v>185964.09760715067</v>
      </c>
      <c r="I91" s="3">
        <f t="shared" si="18"/>
        <v>215938.31039260491</v>
      </c>
      <c r="J91" s="3">
        <f t="shared" si="18"/>
        <v>203157.91154523008</v>
      </c>
      <c r="K91" s="3">
        <f t="shared" si="18"/>
        <v>205953.27394647803</v>
      </c>
      <c r="L91" s="3">
        <f t="shared" si="18"/>
        <v>193524.47784172464</v>
      </c>
      <c r="M91" s="3">
        <f t="shared" si="18"/>
        <v>0</v>
      </c>
      <c r="N91" s="3">
        <f t="shared" si="18"/>
        <v>0</v>
      </c>
      <c r="O91" s="3">
        <f t="shared" si="18"/>
        <v>0</v>
      </c>
      <c r="P91" s="3">
        <f t="shared" si="18"/>
        <v>0</v>
      </c>
      <c r="Q91" s="3">
        <f t="shared" si="18"/>
        <v>0</v>
      </c>
      <c r="R91" s="3">
        <f t="shared" si="18"/>
        <v>0</v>
      </c>
      <c r="S91" s="3">
        <f t="shared" si="18"/>
        <v>0</v>
      </c>
      <c r="T91" s="3">
        <f t="shared" si="18"/>
        <v>0</v>
      </c>
      <c r="U91" s="3">
        <f t="shared" si="18"/>
        <v>0</v>
      </c>
      <c r="V91" s="3">
        <f t="shared" si="18"/>
        <v>0</v>
      </c>
      <c r="W91" s="3"/>
    </row>
    <row r="92" spans="1:23" ht="15" thickBot="1" x14ac:dyDescent="0.4">
      <c r="A92" s="39"/>
      <c r="B92" s="40" t="s">
        <v>84</v>
      </c>
      <c r="C92" s="226">
        <v>58137</v>
      </c>
      <c r="D92" s="226">
        <v>73118</v>
      </c>
      <c r="E92" s="226">
        <v>116098</v>
      </c>
      <c r="F92" s="226">
        <v>134978</v>
      </c>
      <c r="G92" s="226">
        <v>146629</v>
      </c>
      <c r="H92" s="226">
        <v>164791</v>
      </c>
      <c r="I92" s="226">
        <v>201777</v>
      </c>
      <c r="J92" s="226">
        <v>204883</v>
      </c>
      <c r="K92" s="226">
        <v>226983</v>
      </c>
      <c r="L92" s="226">
        <v>221506</v>
      </c>
      <c r="M92" s="226">
        <v>164251</v>
      </c>
      <c r="N92" s="226">
        <v>144198</v>
      </c>
      <c r="O92" s="226">
        <v>119377</v>
      </c>
      <c r="P92" s="226">
        <v>97623</v>
      </c>
      <c r="Q92" s="226">
        <v>89502</v>
      </c>
      <c r="R92" s="226">
        <v>68147</v>
      </c>
      <c r="S92" s="226">
        <v>39297</v>
      </c>
      <c r="T92" s="226">
        <v>38818</v>
      </c>
      <c r="U92" s="226">
        <v>29103</v>
      </c>
      <c r="V92" s="226">
        <v>29103</v>
      </c>
      <c r="W92" s="228"/>
    </row>
    <row r="93" spans="1:23" x14ac:dyDescent="0.35">
      <c r="B93" s="39"/>
      <c r="C93" s="39" t="s">
        <v>61</v>
      </c>
      <c r="D93" s="3"/>
      <c r="E93" s="3"/>
      <c r="F93" s="3"/>
      <c r="G93" s="3"/>
      <c r="H93" s="3"/>
      <c r="I93" s="3"/>
      <c r="J93" s="3"/>
      <c r="K93" s="3"/>
      <c r="L93" s="3"/>
      <c r="M93" s="3"/>
      <c r="N93" s="3"/>
      <c r="O93" s="3"/>
      <c r="P93" s="3"/>
      <c r="Q93" s="3"/>
      <c r="R93" s="3"/>
      <c r="S93" s="3"/>
      <c r="T93" s="3"/>
      <c r="U93" s="3"/>
      <c r="V93" s="3"/>
      <c r="W93" s="3"/>
    </row>
    <row r="94" spans="1:23" x14ac:dyDescent="0.35">
      <c r="B94" s="40" t="s">
        <v>85</v>
      </c>
      <c r="C94" s="211">
        <f>SUM(C69:L69)/SUM(C91:L91)</f>
        <v>832.3910563533509</v>
      </c>
      <c r="E94" s="3"/>
      <c r="H94" s="3"/>
    </row>
    <row r="95" spans="1:23" x14ac:dyDescent="0.35">
      <c r="B95" s="40" t="s">
        <v>86</v>
      </c>
      <c r="C95" s="211">
        <f>SUM(C78:L78)/SUM(C91:L91)</f>
        <v>1015.3113949896006</v>
      </c>
      <c r="D95" s="3"/>
      <c r="E95" s="3"/>
      <c r="H95" s="3"/>
    </row>
    <row r="96" spans="1:23" x14ac:dyDescent="0.35">
      <c r="B96" s="40" t="s">
        <v>87</v>
      </c>
      <c r="C96" s="211">
        <f>SUM(C87:L87)/SUM(C91:L91)</f>
        <v>728.70433511603437</v>
      </c>
      <c r="D96" s="3"/>
      <c r="E96" s="3"/>
      <c r="H96" s="3"/>
    </row>
    <row r="98" spans="2:23" x14ac:dyDescent="0.35">
      <c r="B98" s="40" t="s">
        <v>88</v>
      </c>
      <c r="C98" s="211">
        <f>SUM(C68:T68)/SUM(C92:T92)</f>
        <v>580.06788375584199</v>
      </c>
    </row>
    <row r="99" spans="2:23" x14ac:dyDescent="0.35">
      <c r="B99" s="40" t="s">
        <v>89</v>
      </c>
      <c r="C99" s="211">
        <f>SUM(C77:T77)/SUM(C92:T92)</f>
        <v>580.06788375584199</v>
      </c>
      <c r="E99" s="6"/>
    </row>
    <row r="100" spans="2:23" x14ac:dyDescent="0.35">
      <c r="B100" s="40" t="s">
        <v>90</v>
      </c>
      <c r="C100" s="211">
        <f>SUM(C86:T86)/SUM(C92:T92)</f>
        <v>580.06788375584199</v>
      </c>
      <c r="E100" s="3"/>
    </row>
    <row r="101" spans="2:23" x14ac:dyDescent="0.35">
      <c r="E101" s="3"/>
    </row>
    <row r="102" spans="2:23" x14ac:dyDescent="0.35">
      <c r="B102" s="40" t="s">
        <v>91</v>
      </c>
      <c r="C102" s="211">
        <f>SUM(C70:V70)/SUM(C67:V67)</f>
        <v>63.158190145757487</v>
      </c>
      <c r="E102" s="3"/>
    </row>
    <row r="103" spans="2:23" x14ac:dyDescent="0.35">
      <c r="B103" s="40" t="s">
        <v>92</v>
      </c>
      <c r="C103" s="211">
        <f>SUM(C79:V79)/SUM(C67:V67)</f>
        <v>67.154889022642848</v>
      </c>
    </row>
    <row r="104" spans="2:23" x14ac:dyDescent="0.35">
      <c r="B104" s="40" t="s">
        <v>93</v>
      </c>
      <c r="C104" s="211">
        <f>SUM(C88:V88)/SUM(C67:V67)</f>
        <v>61.340337083129462</v>
      </c>
    </row>
    <row r="106" spans="2:23" x14ac:dyDescent="0.35">
      <c r="B106" s="40" t="s">
        <v>94</v>
      </c>
      <c r="C106" s="211">
        <f>SUM(C71:O71)/SUM(C92:O92)</f>
        <v>23.123970871116619</v>
      </c>
    </row>
    <row r="107" spans="2:23" x14ac:dyDescent="0.35">
      <c r="B107" s="40" t="s">
        <v>95</v>
      </c>
      <c r="C107" s="211">
        <f>SUM(C80:O80)/SUM(C92:O92)</f>
        <v>23.123970871116619</v>
      </c>
    </row>
    <row r="108" spans="2:23" x14ac:dyDescent="0.35">
      <c r="B108" s="40" t="s">
        <v>96</v>
      </c>
      <c r="C108" s="211">
        <f>SUM(C89:O89)/SUM(C92:O92)</f>
        <v>23.123970871116619</v>
      </c>
    </row>
    <row r="111" spans="2:23" x14ac:dyDescent="0.35">
      <c r="B111" s="40" t="s">
        <v>97</v>
      </c>
      <c r="C111" s="208">
        <f t="shared" ref="C111:V111" si="19">C36</f>
        <v>56663</v>
      </c>
      <c r="D111" s="208">
        <f t="shared" si="19"/>
        <v>126948</v>
      </c>
      <c r="E111" s="208">
        <f t="shared" si="19"/>
        <v>237736</v>
      </c>
      <c r="F111" s="208">
        <f t="shared" si="19"/>
        <v>364784</v>
      </c>
      <c r="G111" s="208">
        <f t="shared" si="19"/>
        <v>500719</v>
      </c>
      <c r="H111" s="208">
        <f t="shared" si="19"/>
        <v>651720</v>
      </c>
      <c r="I111" s="208">
        <f t="shared" si="19"/>
        <v>835858</v>
      </c>
      <c r="J111" s="208">
        <f t="shared" si="19"/>
        <v>1019435</v>
      </c>
      <c r="K111" s="208">
        <f t="shared" si="19"/>
        <v>1220990</v>
      </c>
      <c r="L111" s="208">
        <f t="shared" si="19"/>
        <v>1413269</v>
      </c>
      <c r="M111" s="208">
        <f t="shared" si="19"/>
        <v>1546588</v>
      </c>
      <c r="N111" s="208">
        <f t="shared" si="19"/>
        <v>1657200</v>
      </c>
      <c r="O111" s="208">
        <f t="shared" si="19"/>
        <v>1749957</v>
      </c>
      <c r="P111" s="208">
        <f t="shared" si="19"/>
        <v>1820000</v>
      </c>
      <c r="Q111" s="208">
        <f t="shared" si="19"/>
        <v>1881042</v>
      </c>
      <c r="R111" s="208">
        <f t="shared" si="19"/>
        <v>1920229</v>
      </c>
      <c r="S111" s="208">
        <f t="shared" si="19"/>
        <v>1930527</v>
      </c>
      <c r="T111" s="208">
        <f t="shared" si="19"/>
        <v>1940203</v>
      </c>
      <c r="U111" s="208">
        <f t="shared" si="19"/>
        <v>1940203</v>
      </c>
      <c r="V111" s="208">
        <f t="shared" si="19"/>
        <v>1940203</v>
      </c>
      <c r="W111" s="80"/>
    </row>
    <row r="112" spans="2:23" x14ac:dyDescent="0.35">
      <c r="B112" s="40" t="s">
        <v>98</v>
      </c>
      <c r="C112" s="208">
        <f t="shared" ref="C112:V112" si="20">C183</f>
        <v>3497629.9523844309</v>
      </c>
      <c r="D112" s="208">
        <f t="shared" si="20"/>
        <v>3146736.2338839122</v>
      </c>
      <c r="E112" s="208">
        <f t="shared" si="20"/>
        <v>2916964.4097619313</v>
      </c>
      <c r="F112" s="208">
        <f t="shared" si="20"/>
        <v>2694731.4776870101</v>
      </c>
      <c r="G112" s="208">
        <f t="shared" si="20"/>
        <v>2415782.8269984876</v>
      </c>
      <c r="H112" s="208">
        <f t="shared" si="20"/>
        <v>2177989.2404231601</v>
      </c>
      <c r="I112" s="208">
        <f t="shared" si="20"/>
        <v>1934259.1941721831</v>
      </c>
      <c r="J112" s="208">
        <f t="shared" si="20"/>
        <v>1666860.5234101363</v>
      </c>
      <c r="K112" s="208">
        <f t="shared" si="20"/>
        <v>1373511.0482970017</v>
      </c>
      <c r="L112" s="208">
        <f t="shared" si="20"/>
        <v>1086368.7636320598</v>
      </c>
      <c r="M112" s="208">
        <f t="shared" si="20"/>
        <v>714776.98404433602</v>
      </c>
      <c r="N112" s="208">
        <f t="shared" si="20"/>
        <v>323767.17631600797</v>
      </c>
      <c r="O112" s="208">
        <f t="shared" si="20"/>
        <v>10846.991573642837</v>
      </c>
      <c r="P112" s="208">
        <f t="shared" si="20"/>
        <v>0</v>
      </c>
      <c r="Q112" s="208">
        <f t="shared" si="20"/>
        <v>0</v>
      </c>
      <c r="R112" s="208">
        <f t="shared" si="20"/>
        <v>0</v>
      </c>
      <c r="S112" s="208">
        <f t="shared" si="20"/>
        <v>0</v>
      </c>
      <c r="T112" s="208">
        <f t="shared" si="20"/>
        <v>0</v>
      </c>
      <c r="U112" s="208">
        <f t="shared" si="20"/>
        <v>0</v>
      </c>
      <c r="V112" s="208">
        <f t="shared" si="20"/>
        <v>0</v>
      </c>
      <c r="W112" s="3"/>
    </row>
    <row r="113" spans="1:23" x14ac:dyDescent="0.35">
      <c r="B113" s="40" t="s">
        <v>99</v>
      </c>
      <c r="C113" s="80">
        <f t="shared" ref="C113:V113" si="21">SUM(C111:C112)</f>
        <v>3554292.9523844309</v>
      </c>
      <c r="D113" s="80">
        <f t="shared" si="21"/>
        <v>3273684.2338839122</v>
      </c>
      <c r="E113" s="80">
        <f t="shared" si="21"/>
        <v>3154700.4097619313</v>
      </c>
      <c r="F113" s="80">
        <f t="shared" si="21"/>
        <v>3059515.4776870101</v>
      </c>
      <c r="G113" s="80">
        <f t="shared" si="21"/>
        <v>2916501.8269984876</v>
      </c>
      <c r="H113" s="80">
        <f t="shared" si="21"/>
        <v>2829709.2404231601</v>
      </c>
      <c r="I113" s="80">
        <f t="shared" si="21"/>
        <v>2770117.1941721831</v>
      </c>
      <c r="J113" s="80">
        <f t="shared" si="21"/>
        <v>2686295.5234101363</v>
      </c>
      <c r="K113" s="80">
        <f t="shared" si="21"/>
        <v>2594501.048297002</v>
      </c>
      <c r="L113" s="80">
        <f t="shared" si="21"/>
        <v>2499637.76363206</v>
      </c>
      <c r="M113" s="80">
        <f t="shared" si="21"/>
        <v>2261364.9840443358</v>
      </c>
      <c r="N113" s="80">
        <f t="shared" si="21"/>
        <v>1980967.176316008</v>
      </c>
      <c r="O113" s="80">
        <f t="shared" si="21"/>
        <v>1760803.9915736429</v>
      </c>
      <c r="P113" s="80">
        <f t="shared" si="21"/>
        <v>1820000</v>
      </c>
      <c r="Q113" s="80">
        <f t="shared" si="21"/>
        <v>1881042</v>
      </c>
      <c r="R113" s="80">
        <f t="shared" si="21"/>
        <v>1920229</v>
      </c>
      <c r="S113" s="80">
        <f t="shared" si="21"/>
        <v>1930527</v>
      </c>
      <c r="T113" s="80">
        <f t="shared" si="21"/>
        <v>1940203</v>
      </c>
      <c r="U113" s="80">
        <f t="shared" si="21"/>
        <v>1940203</v>
      </c>
      <c r="V113" s="80">
        <f t="shared" si="21"/>
        <v>1940203</v>
      </c>
      <c r="W113" s="80"/>
    </row>
    <row r="116" spans="1:23" x14ac:dyDescent="0.35">
      <c r="B116" s="40" t="s">
        <v>100</v>
      </c>
      <c r="C116" s="74" t="s">
        <v>101</v>
      </c>
      <c r="D116" s="74" t="s">
        <v>30</v>
      </c>
    </row>
    <row r="119" spans="1:23" ht="15.5" x14ac:dyDescent="0.35">
      <c r="A119" s="56" t="s">
        <v>102</v>
      </c>
      <c r="C119" s="39"/>
    </row>
    <row r="120" spans="1:23" x14ac:dyDescent="0.35">
      <c r="C120" s="81"/>
      <c r="D120" s="151" t="s">
        <v>441</v>
      </c>
    </row>
    <row r="121" spans="1:23" x14ac:dyDescent="0.35">
      <c r="B121" s="40" t="s">
        <v>103</v>
      </c>
      <c r="C121" s="55">
        <v>7.5999999999999998E-2</v>
      </c>
      <c r="D121" s="55">
        <v>7.8E-2</v>
      </c>
      <c r="E121" s="39"/>
    </row>
    <row r="122" spans="1:23" x14ac:dyDescent="0.35">
      <c r="B122" s="40" t="s">
        <v>104</v>
      </c>
      <c r="C122" s="55">
        <v>7.0999999999999994E-2</v>
      </c>
      <c r="D122" s="82"/>
      <c r="F122" s="39"/>
    </row>
    <row r="125" spans="1:23" x14ac:dyDescent="0.35">
      <c r="B125" s="40"/>
      <c r="C125" s="43">
        <v>1</v>
      </c>
      <c r="D125" s="43">
        <v>2</v>
      </c>
      <c r="E125" s="43">
        <v>3</v>
      </c>
      <c r="F125" s="43">
        <v>4</v>
      </c>
      <c r="G125" s="43">
        <v>5</v>
      </c>
      <c r="H125" s="43">
        <v>6</v>
      </c>
      <c r="I125" s="43">
        <v>7</v>
      </c>
      <c r="J125" s="43">
        <v>8</v>
      </c>
      <c r="K125" s="43">
        <v>9</v>
      </c>
      <c r="L125" s="43">
        <v>10</v>
      </c>
      <c r="M125" s="43">
        <v>11</v>
      </c>
      <c r="N125" s="43">
        <v>12</v>
      </c>
      <c r="O125" s="43">
        <v>13</v>
      </c>
      <c r="P125" s="43">
        <v>14</v>
      </c>
      <c r="Q125" s="43">
        <v>15</v>
      </c>
      <c r="R125" s="43">
        <v>16</v>
      </c>
      <c r="S125" s="43">
        <v>17</v>
      </c>
      <c r="T125" s="43">
        <v>18</v>
      </c>
      <c r="U125" s="43">
        <v>19</v>
      </c>
      <c r="V125" s="43">
        <v>20</v>
      </c>
      <c r="W125" s="43"/>
    </row>
    <row r="126" spans="1:23" x14ac:dyDescent="0.35">
      <c r="B126" s="40"/>
      <c r="C126" s="15" t="s">
        <v>0</v>
      </c>
      <c r="D126" s="15" t="s">
        <v>1</v>
      </c>
      <c r="E126" s="52" t="s">
        <v>2</v>
      </c>
      <c r="F126" s="52" t="s">
        <v>3</v>
      </c>
      <c r="G126" s="15" t="s">
        <v>4</v>
      </c>
      <c r="H126" s="15" t="s">
        <v>5</v>
      </c>
      <c r="I126" s="15" t="s">
        <v>6</v>
      </c>
      <c r="J126" s="15" t="s">
        <v>7</v>
      </c>
      <c r="K126" s="15" t="s">
        <v>8</v>
      </c>
      <c r="L126" s="53" t="s">
        <v>9</v>
      </c>
      <c r="M126" s="15" t="s">
        <v>63</v>
      </c>
      <c r="N126" s="15" t="s">
        <v>64</v>
      </c>
      <c r="O126" s="15" t="s">
        <v>65</v>
      </c>
      <c r="P126" s="15" t="s">
        <v>66</v>
      </c>
      <c r="Q126" s="15" t="s">
        <v>67</v>
      </c>
      <c r="R126" s="15" t="s">
        <v>68</v>
      </c>
      <c r="S126" s="15" t="s">
        <v>69</v>
      </c>
      <c r="T126" s="15" t="s">
        <v>70</v>
      </c>
      <c r="U126" s="15" t="s">
        <v>71</v>
      </c>
      <c r="V126" s="15" t="s">
        <v>72</v>
      </c>
      <c r="W126" s="15"/>
    </row>
    <row r="127" spans="1:23" x14ac:dyDescent="0.35">
      <c r="B127" s="40" t="s">
        <v>105</v>
      </c>
      <c r="C127" s="57">
        <f>1/(1+$D121)^(C$125-1)</f>
        <v>1</v>
      </c>
      <c r="D127" s="57">
        <f>1/(1+$D121)^(D$125-1)</f>
        <v>0.92764378478664189</v>
      </c>
      <c r="E127" s="57">
        <f>1/(1+$D121)^(E$125-1)</f>
        <v>0.86052299145328559</v>
      </c>
      <c r="F127" s="57">
        <f>1/(1+$D121)^(F$125-1)</f>
        <v>0.79825880468764887</v>
      </c>
      <c r="G127" s="57">
        <f>1/(1+$D121)^(G$125-1)</f>
        <v>0.74049981881971139</v>
      </c>
      <c r="H127" s="57">
        <f t="shared" ref="H127:V127" si="22">1/(1+$C121)^(H$125-1)</f>
        <v>0.69332784649317492</v>
      </c>
      <c r="I127" s="57">
        <f t="shared" si="22"/>
        <v>0.64435673465908438</v>
      </c>
      <c r="J127" s="57">
        <f t="shared" si="22"/>
        <v>0.59884454893966943</v>
      </c>
      <c r="K127" s="57">
        <f t="shared" si="22"/>
        <v>0.55654697856846613</v>
      </c>
      <c r="L127" s="57">
        <f t="shared" si="22"/>
        <v>0.5172369689298012</v>
      </c>
      <c r="M127" s="57">
        <f t="shared" si="22"/>
        <v>0.48070350272286355</v>
      </c>
      <c r="N127" s="57">
        <f t="shared" si="22"/>
        <v>0.44675046721455708</v>
      </c>
      <c r="O127" s="57">
        <f t="shared" si="22"/>
        <v>0.41519560150051776</v>
      </c>
      <c r="P127" s="57">
        <f t="shared" si="22"/>
        <v>0.38586951812315778</v>
      </c>
      <c r="Q127" s="57">
        <f t="shared" si="22"/>
        <v>0.35861479379475625</v>
      </c>
      <c r="R127" s="57">
        <f t="shared" si="22"/>
        <v>0.33328512434456897</v>
      </c>
      <c r="S127" s="57">
        <f t="shared" si="22"/>
        <v>0.30974453935368867</v>
      </c>
      <c r="T127" s="57">
        <f t="shared" si="22"/>
        <v>0.28786667226179241</v>
      </c>
      <c r="U127" s="57">
        <f t="shared" si="22"/>
        <v>0.26753408202768814</v>
      </c>
      <c r="V127" s="57">
        <f t="shared" si="22"/>
        <v>0.24863762270231238</v>
      </c>
      <c r="W127" s="57"/>
    </row>
    <row r="128" spans="1:23" x14ac:dyDescent="0.35">
      <c r="B128" s="40" t="s">
        <v>106</v>
      </c>
      <c r="C128" s="57">
        <f t="shared" ref="C128:V128" si="23">1/(1+$C122)^(C$125-1)</f>
        <v>1</v>
      </c>
      <c r="D128" s="57">
        <f>1/(1+$C122)^(D$125-1)</f>
        <v>0.93370681605975725</v>
      </c>
      <c r="E128" s="57">
        <f t="shared" si="23"/>
        <v>0.8718084183564494</v>
      </c>
      <c r="F128" s="57">
        <f t="shared" si="23"/>
        <v>0.81401346251769324</v>
      </c>
      <c r="G128" s="57">
        <f t="shared" si="23"/>
        <v>0.76004991831717383</v>
      </c>
      <c r="H128" s="57">
        <f t="shared" si="23"/>
        <v>0.70966378927840701</v>
      </c>
      <c r="I128" s="57">
        <f t="shared" si="23"/>
        <v>0.66261791716004381</v>
      </c>
      <c r="J128" s="57">
        <f t="shared" si="23"/>
        <v>0.61869086569565257</v>
      </c>
      <c r="K128" s="57">
        <f t="shared" si="23"/>
        <v>0.57767587833394263</v>
      </c>
      <c r="L128" s="57">
        <f t="shared" si="23"/>
        <v>0.53937990507370936</v>
      </c>
      <c r="M128" s="57">
        <f t="shared" si="23"/>
        <v>0.50362269381298719</v>
      </c>
      <c r="N128" s="57">
        <f t="shared" si="23"/>
        <v>0.4702359419355624</v>
      </c>
      <c r="O128" s="57">
        <f t="shared" si="23"/>
        <v>0.43906250414151476</v>
      </c>
      <c r="P128" s="57">
        <f t="shared" si="23"/>
        <v>0.40995565279319773</v>
      </c>
      <c r="Q128" s="57">
        <f t="shared" si="23"/>
        <v>0.382778387295236</v>
      </c>
      <c r="R128" s="57">
        <f t="shared" si="23"/>
        <v>0.35740278925792346</v>
      </c>
      <c r="S128" s="57">
        <f t="shared" si="23"/>
        <v>0.33370942040889212</v>
      </c>
      <c r="T128" s="57">
        <f t="shared" si="23"/>
        <v>0.31158676041913363</v>
      </c>
      <c r="U128" s="57">
        <f t="shared" si="23"/>
        <v>0.29093068199732369</v>
      </c>
      <c r="V128" s="57">
        <f t="shared" si="23"/>
        <v>0.27164396078181485</v>
      </c>
      <c r="W128" s="57"/>
    </row>
    <row r="129" spans="1:23" x14ac:dyDescent="0.35">
      <c r="B129" s="40"/>
    </row>
    <row r="130" spans="1:23" x14ac:dyDescent="0.35">
      <c r="B130" s="40"/>
    </row>
    <row r="131" spans="1:23" ht="15.5" x14ac:dyDescent="0.35">
      <c r="A131" s="56" t="s">
        <v>107</v>
      </c>
      <c r="C131" s="39"/>
    </row>
    <row r="132" spans="1:23" x14ac:dyDescent="0.35">
      <c r="A132" s="1" t="s">
        <v>108</v>
      </c>
      <c r="D132" s="60"/>
    </row>
    <row r="134" spans="1:23" x14ac:dyDescent="0.35">
      <c r="C134" s="43">
        <v>1</v>
      </c>
      <c r="D134" s="43">
        <v>2</v>
      </c>
      <c r="E134" s="43">
        <v>3</v>
      </c>
      <c r="F134" s="43">
        <v>4</v>
      </c>
      <c r="G134" s="43">
        <v>5</v>
      </c>
      <c r="H134" s="43">
        <v>6</v>
      </c>
      <c r="I134" s="43">
        <v>7</v>
      </c>
      <c r="J134" s="43">
        <v>8</v>
      </c>
      <c r="K134" s="43">
        <v>9</v>
      </c>
      <c r="L134" s="43">
        <v>10</v>
      </c>
      <c r="M134" s="43">
        <v>11</v>
      </c>
      <c r="N134" s="43">
        <v>12</v>
      </c>
      <c r="O134" s="43">
        <v>13</v>
      </c>
      <c r="P134" s="43">
        <v>14</v>
      </c>
      <c r="Q134" s="43">
        <v>15</v>
      </c>
      <c r="R134" s="43">
        <v>16</v>
      </c>
      <c r="S134" s="43">
        <v>17</v>
      </c>
      <c r="T134" s="43">
        <v>18</v>
      </c>
      <c r="U134" s="43">
        <v>19</v>
      </c>
      <c r="V134" s="43">
        <v>20</v>
      </c>
      <c r="W134" s="43"/>
    </row>
    <row r="135" spans="1:23" ht="15" thickBot="1" x14ac:dyDescent="0.4">
      <c r="C135" s="15" t="s">
        <v>0</v>
      </c>
      <c r="D135" s="15" t="s">
        <v>1</v>
      </c>
      <c r="E135" s="52" t="s">
        <v>2</v>
      </c>
      <c r="F135" s="52" t="s">
        <v>3</v>
      </c>
      <c r="G135" s="15" t="s">
        <v>4</v>
      </c>
      <c r="H135" s="15" t="s">
        <v>5</v>
      </c>
      <c r="I135" s="15" t="s">
        <v>6</v>
      </c>
      <c r="J135" s="15" t="s">
        <v>7</v>
      </c>
      <c r="K135" s="15" t="s">
        <v>8</v>
      </c>
      <c r="L135" s="15" t="s">
        <v>9</v>
      </c>
      <c r="M135" s="15" t="s">
        <v>63</v>
      </c>
      <c r="N135" s="15" t="s">
        <v>64</v>
      </c>
      <c r="O135" s="15" t="s">
        <v>65</v>
      </c>
      <c r="P135" s="15" t="s">
        <v>66</v>
      </c>
      <c r="Q135" s="15" t="s">
        <v>67</v>
      </c>
      <c r="R135" s="15" t="s">
        <v>68</v>
      </c>
      <c r="S135" s="15" t="s">
        <v>69</v>
      </c>
      <c r="T135" s="15" t="s">
        <v>70</v>
      </c>
      <c r="U135" s="15" t="s">
        <v>71</v>
      </c>
      <c r="V135" s="15" t="s">
        <v>72</v>
      </c>
      <c r="W135" s="15"/>
    </row>
    <row r="136" spans="1:23" ht="15" thickBot="1" x14ac:dyDescent="0.4">
      <c r="B136" s="40" t="s">
        <v>16</v>
      </c>
      <c r="C136" s="213">
        <f t="shared" ref="C136:G136" si="24">C138*0.5</f>
        <v>4.520417101535096</v>
      </c>
      <c r="D136" s="213">
        <f t="shared" si="24"/>
        <v>5.4574139713426657</v>
      </c>
      <c r="E136" s="213">
        <f t="shared" si="24"/>
        <v>3.3129559242464763</v>
      </c>
      <c r="F136" s="213">
        <f t="shared" si="24"/>
        <v>2.0901805493920422</v>
      </c>
      <c r="G136" s="213">
        <f t="shared" si="24"/>
        <v>2.4951845436817228</v>
      </c>
      <c r="H136" s="213">
        <f>H138*0.5</f>
        <v>1.0897603642633475</v>
      </c>
      <c r="I136" s="213">
        <f>I138*0.5</f>
        <v>2.2129181073384974</v>
      </c>
      <c r="J136" s="213">
        <f>J138*0.5</f>
        <v>2.4678443244632211</v>
      </c>
      <c r="K136" s="141">
        <f>J136*(1+'Top Down inputs'!K$140)</f>
        <v>2.5176210152264211</v>
      </c>
      <c r="L136" s="141">
        <f>K136*(1+'Top Down inputs'!L$140)</f>
        <v>2.5684017073031455</v>
      </c>
      <c r="M136" s="212">
        <f t="shared" ref="M136:V136" si="25">L136</f>
        <v>2.5684017073031455</v>
      </c>
      <c r="N136" s="212">
        <f t="shared" si="25"/>
        <v>2.5684017073031455</v>
      </c>
      <c r="O136" s="212">
        <f t="shared" si="25"/>
        <v>2.5684017073031455</v>
      </c>
      <c r="P136" s="212">
        <f t="shared" si="25"/>
        <v>2.5684017073031455</v>
      </c>
      <c r="Q136" s="212">
        <f t="shared" si="25"/>
        <v>2.5684017073031455</v>
      </c>
      <c r="R136" s="212">
        <f t="shared" si="25"/>
        <v>2.5684017073031455</v>
      </c>
      <c r="S136" s="212">
        <f t="shared" si="25"/>
        <v>2.5684017073031455</v>
      </c>
      <c r="T136" s="212">
        <f t="shared" si="25"/>
        <v>2.5684017073031455</v>
      </c>
      <c r="U136" s="212">
        <f t="shared" si="25"/>
        <v>2.5684017073031455</v>
      </c>
      <c r="V136" s="212">
        <f t="shared" si="25"/>
        <v>2.5684017073031455</v>
      </c>
      <c r="W136" s="15"/>
    </row>
    <row r="137" spans="1:23" ht="15" thickBot="1" x14ac:dyDescent="0.4">
      <c r="B137" s="40" t="s">
        <v>18</v>
      </c>
      <c r="C137" s="213">
        <f t="shared" ref="C137:G137" si="26">C138*1.5</f>
        <v>13.561251304605289</v>
      </c>
      <c r="D137" s="213">
        <f t="shared" si="26"/>
        <v>16.372241914027995</v>
      </c>
      <c r="E137" s="213">
        <f t="shared" si="26"/>
        <v>9.9388677727394281</v>
      </c>
      <c r="F137" s="213">
        <f t="shared" si="26"/>
        <v>6.2705416481761267</v>
      </c>
      <c r="G137" s="213">
        <f t="shared" si="26"/>
        <v>7.4855536310451685</v>
      </c>
      <c r="H137" s="213">
        <f>H138*1.5</f>
        <v>3.2692810927900426</v>
      </c>
      <c r="I137" s="213">
        <f>I138*1.5</f>
        <v>6.6387543220154921</v>
      </c>
      <c r="J137" s="213">
        <f>J138*1.5</f>
        <v>7.4035329733896633</v>
      </c>
      <c r="K137" s="141">
        <f>J137*(1+'Top Down inputs'!K$140)</f>
        <v>7.5528630456792634</v>
      </c>
      <c r="L137" s="141">
        <f>K137*(1+'Top Down inputs'!L$140)</f>
        <v>7.7052051219094375</v>
      </c>
      <c r="M137" s="212">
        <f t="shared" ref="M137:V137" si="27">L137</f>
        <v>7.7052051219094375</v>
      </c>
      <c r="N137" s="212">
        <f t="shared" si="27"/>
        <v>7.7052051219094375</v>
      </c>
      <c r="O137" s="212">
        <f t="shared" si="27"/>
        <v>7.7052051219094375</v>
      </c>
      <c r="P137" s="212">
        <f t="shared" si="27"/>
        <v>7.7052051219094375</v>
      </c>
      <c r="Q137" s="212">
        <f t="shared" si="27"/>
        <v>7.7052051219094375</v>
      </c>
      <c r="R137" s="212">
        <f t="shared" si="27"/>
        <v>7.7052051219094375</v>
      </c>
      <c r="S137" s="212">
        <f t="shared" si="27"/>
        <v>7.7052051219094375</v>
      </c>
      <c r="T137" s="212">
        <f t="shared" si="27"/>
        <v>7.7052051219094375</v>
      </c>
      <c r="U137" s="212">
        <f t="shared" si="27"/>
        <v>7.7052051219094375</v>
      </c>
      <c r="V137" s="212">
        <f t="shared" si="27"/>
        <v>7.7052051219094375</v>
      </c>
      <c r="W137" s="15"/>
    </row>
    <row r="138" spans="1:23" ht="15" thickBot="1" x14ac:dyDescent="0.4">
      <c r="B138" s="40" t="s">
        <v>17</v>
      </c>
      <c r="C138" s="213">
        <f>'Fibre Premium Calculation'!C68</f>
        <v>9.040834203070192</v>
      </c>
      <c r="D138" s="213">
        <f>'Fibre Premium Calculation'!D68</f>
        <v>10.914827942685331</v>
      </c>
      <c r="E138" s="213">
        <f>'Fibre Premium Calculation'!E68</f>
        <v>6.6259118484929527</v>
      </c>
      <c r="F138" s="213">
        <f>'Fibre Premium Calculation'!F68</f>
        <v>4.1803610987840845</v>
      </c>
      <c r="G138" s="213">
        <f>'Fibre Premium Calculation'!G68</f>
        <v>4.9903690873634456</v>
      </c>
      <c r="H138" s="213">
        <f>'Fibre Premium Calculation'!H68</f>
        <v>2.1795207285266951</v>
      </c>
      <c r="I138" s="213">
        <f>'Fibre Premium Calculation'!I68</f>
        <v>4.4258362146769947</v>
      </c>
      <c r="J138" s="213">
        <f>'Fibre Premium Calculation'!J68</f>
        <v>4.9356886489264422</v>
      </c>
      <c r="K138" s="141">
        <f>J138*(1+'Top Down inputs'!K$140)</f>
        <v>5.0352420304528422</v>
      </c>
      <c r="L138" s="141">
        <f>K138*(1+'Top Down inputs'!L$140)</f>
        <v>5.1368034146062911</v>
      </c>
      <c r="M138" s="213">
        <f t="shared" ref="M138:V138" si="28">AVERAGE(M136:M137)</f>
        <v>5.1368034146062911</v>
      </c>
      <c r="N138" s="213">
        <f t="shared" si="28"/>
        <v>5.1368034146062911</v>
      </c>
      <c r="O138" s="213">
        <f t="shared" si="28"/>
        <v>5.1368034146062911</v>
      </c>
      <c r="P138" s="213">
        <f t="shared" si="28"/>
        <v>5.1368034146062911</v>
      </c>
      <c r="Q138" s="213">
        <f t="shared" si="28"/>
        <v>5.1368034146062911</v>
      </c>
      <c r="R138" s="213">
        <f t="shared" si="28"/>
        <v>5.1368034146062911</v>
      </c>
      <c r="S138" s="213">
        <f t="shared" si="28"/>
        <v>5.1368034146062911</v>
      </c>
      <c r="T138" s="213">
        <f t="shared" si="28"/>
        <v>5.1368034146062911</v>
      </c>
      <c r="U138" s="213">
        <f t="shared" si="28"/>
        <v>5.1368034146062911</v>
      </c>
      <c r="V138" s="213">
        <f t="shared" si="28"/>
        <v>5.1368034146062911</v>
      </c>
      <c r="W138" s="15"/>
    </row>
    <row r="139" spans="1:23" x14ac:dyDescent="0.35">
      <c r="B139" s="40"/>
      <c r="K139" s="84"/>
    </row>
    <row r="141" spans="1:23" ht="16" thickBot="1" x14ac:dyDescent="0.4">
      <c r="A141" s="56" t="s">
        <v>109</v>
      </c>
      <c r="B141" s="40"/>
    </row>
    <row r="142" spans="1:23" ht="15" thickBot="1" x14ac:dyDescent="0.4">
      <c r="B142" s="40" t="s">
        <v>110</v>
      </c>
      <c r="C142" s="58">
        <v>78</v>
      </c>
      <c r="D142" s="58">
        <v>78</v>
      </c>
      <c r="E142" s="58">
        <v>78</v>
      </c>
      <c r="F142" s="74">
        <v>81.58</v>
      </c>
      <c r="G142" s="231">
        <f>F142*(1+'Top Down inputs'!G140)</f>
        <v>83.689793837080543</v>
      </c>
      <c r="H142" s="231">
        <f>G142*(1+'Top Down inputs'!H140)</f>
        <v>85.512410548037238</v>
      </c>
      <c r="I142" s="231">
        <f>H142*(1+'Top Down inputs'!I140)</f>
        <v>87.317749863355203</v>
      </c>
      <c r="J142" s="231">
        <f>I142*(1+'Top Down inputs'!J140)</f>
        <v>89.116985488638065</v>
      </c>
      <c r="K142" s="231">
        <f>J142*(1+'Top Down inputs'!K140)</f>
        <v>90.914484862664168</v>
      </c>
      <c r="L142" s="231">
        <f>K142*(1+'Top Down inputs'!L140)</f>
        <v>92.748239996261901</v>
      </c>
      <c r="M142" s="210">
        <f>L142</f>
        <v>92.748239996261901</v>
      </c>
      <c r="N142" s="210">
        <f t="shared" ref="N142:V142" si="29">M142</f>
        <v>92.748239996261901</v>
      </c>
      <c r="O142" s="210">
        <f t="shared" si="29"/>
        <v>92.748239996261901</v>
      </c>
      <c r="P142" s="210">
        <f t="shared" si="29"/>
        <v>92.748239996261901</v>
      </c>
      <c r="Q142" s="210">
        <f t="shared" si="29"/>
        <v>92.748239996261901</v>
      </c>
      <c r="R142" s="210">
        <f t="shared" si="29"/>
        <v>92.748239996261901</v>
      </c>
      <c r="S142" s="210">
        <f t="shared" si="29"/>
        <v>92.748239996261901</v>
      </c>
      <c r="T142" s="210">
        <f t="shared" si="29"/>
        <v>92.748239996261901</v>
      </c>
      <c r="U142" s="210">
        <f t="shared" si="29"/>
        <v>92.748239996261901</v>
      </c>
      <c r="V142" s="210">
        <f t="shared" si="29"/>
        <v>92.748239996261901</v>
      </c>
    </row>
    <row r="143" spans="1:23" x14ac:dyDescent="0.35">
      <c r="B143" s="40"/>
    </row>
    <row r="144" spans="1:23" ht="21" x14ac:dyDescent="0.5">
      <c r="A144" s="203" t="s">
        <v>111</v>
      </c>
      <c r="B144" s="40"/>
    </row>
    <row r="145" spans="1:23" ht="18.5" x14ac:dyDescent="0.45">
      <c r="A145" s="50"/>
      <c r="B145" s="40"/>
    </row>
    <row r="146" spans="1:23" ht="15.5" x14ac:dyDescent="0.35">
      <c r="A146" s="56" t="s">
        <v>112</v>
      </c>
    </row>
    <row r="147" spans="1:23" x14ac:dyDescent="0.35">
      <c r="B147" s="40"/>
    </row>
    <row r="148" spans="1:23" x14ac:dyDescent="0.35">
      <c r="B148" s="38" t="s">
        <v>17</v>
      </c>
      <c r="C148" s="43">
        <v>1</v>
      </c>
      <c r="D148" s="43">
        <v>2</v>
      </c>
      <c r="E148" s="43">
        <v>3</v>
      </c>
      <c r="F148" s="43">
        <v>4</v>
      </c>
      <c r="G148" s="43">
        <v>5</v>
      </c>
      <c r="H148" s="43">
        <v>6</v>
      </c>
      <c r="I148" s="43">
        <v>7</v>
      </c>
      <c r="J148" s="43">
        <v>8</v>
      </c>
      <c r="K148" s="43">
        <v>9</v>
      </c>
      <c r="L148" s="43">
        <v>10</v>
      </c>
      <c r="M148" s="43">
        <v>11</v>
      </c>
      <c r="N148" s="43">
        <v>12</v>
      </c>
      <c r="O148" s="43">
        <v>13</v>
      </c>
      <c r="P148" s="43">
        <v>14</v>
      </c>
      <c r="Q148" s="43">
        <v>15</v>
      </c>
      <c r="R148" s="43">
        <v>16</v>
      </c>
      <c r="S148" s="43">
        <v>17</v>
      </c>
      <c r="T148" s="43">
        <v>18</v>
      </c>
      <c r="U148" s="43">
        <v>19</v>
      </c>
      <c r="V148" s="43">
        <v>20</v>
      </c>
      <c r="W148" s="43"/>
    </row>
    <row r="149" spans="1:23" x14ac:dyDescent="0.35">
      <c r="B149" s="40"/>
      <c r="C149" s="15" t="s">
        <v>0</v>
      </c>
      <c r="D149" s="15" t="s">
        <v>1</v>
      </c>
      <c r="E149" s="52" t="s">
        <v>2</v>
      </c>
      <c r="F149" s="52" t="s">
        <v>3</v>
      </c>
      <c r="G149" s="15" t="s">
        <v>4</v>
      </c>
      <c r="H149" s="15" t="s">
        <v>5</v>
      </c>
      <c r="I149" s="15" t="s">
        <v>6</v>
      </c>
      <c r="J149" s="15" t="s">
        <v>7</v>
      </c>
      <c r="K149" s="15" t="s">
        <v>8</v>
      </c>
      <c r="L149" s="15" t="s">
        <v>9</v>
      </c>
      <c r="M149" s="15" t="s">
        <v>63</v>
      </c>
      <c r="N149" s="15" t="s">
        <v>64</v>
      </c>
      <c r="O149" s="15" t="s">
        <v>65</v>
      </c>
      <c r="P149" s="15" t="s">
        <v>66</v>
      </c>
      <c r="Q149" s="15" t="s">
        <v>67</v>
      </c>
      <c r="R149" s="15" t="s">
        <v>68</v>
      </c>
      <c r="S149" s="15" t="s">
        <v>69</v>
      </c>
      <c r="T149" s="15" t="s">
        <v>70</v>
      </c>
      <c r="U149" s="15" t="s">
        <v>71</v>
      </c>
      <c r="V149" s="15" t="s">
        <v>72</v>
      </c>
      <c r="W149" s="15"/>
    </row>
    <row r="150" spans="1:23" x14ac:dyDescent="0.35">
      <c r="B150" s="40" t="s">
        <v>113</v>
      </c>
      <c r="C150" s="3">
        <f t="shared" ref="C150:V150" si="30">C68*C$127</f>
        <v>27062524.029913828</v>
      </c>
      <c r="D150" s="3">
        <f t="shared" si="30"/>
        <v>33417281.122226819</v>
      </c>
      <c r="E150" s="3">
        <f t="shared" si="30"/>
        <v>53514536.908549353</v>
      </c>
      <c r="F150" s="3">
        <f t="shared" si="30"/>
        <v>59162638.613995336</v>
      </c>
      <c r="G150" s="3">
        <f t="shared" si="30"/>
        <v>60601663.21324902</v>
      </c>
      <c r="H150" s="3">
        <f t="shared" si="30"/>
        <v>64449720.488857046</v>
      </c>
      <c r="I150" s="3">
        <f t="shared" si="30"/>
        <v>73981406.142981693</v>
      </c>
      <c r="J150" s="3">
        <f t="shared" si="30"/>
        <v>70162864.841485038</v>
      </c>
      <c r="K150" s="3">
        <f t="shared" si="30"/>
        <v>72529046.59741205</v>
      </c>
      <c r="L150" s="3">
        <f t="shared" si="30"/>
        <v>66294822.814218171</v>
      </c>
      <c r="M150" s="3">
        <f t="shared" si="30"/>
        <v>46428121.394328706</v>
      </c>
      <c r="N150" s="3">
        <f t="shared" si="30"/>
        <v>38032553.750711568</v>
      </c>
      <c r="O150" s="3">
        <f t="shared" si="30"/>
        <v>30136731.601859797</v>
      </c>
      <c r="P150" s="3">
        <f t="shared" si="30"/>
        <v>23441660.646176822</v>
      </c>
      <c r="Q150" s="3">
        <f t="shared" si="30"/>
        <v>20190434.691385198</v>
      </c>
      <c r="R150" s="3">
        <f t="shared" si="30"/>
        <v>14917951.568660561</v>
      </c>
      <c r="S150" s="3">
        <f t="shared" si="30"/>
        <v>9249563.2322736736</v>
      </c>
      <c r="T150" s="3">
        <f t="shared" si="30"/>
        <v>8461809.5625621956</v>
      </c>
      <c r="U150" s="3">
        <f t="shared" si="30"/>
        <v>6568140.7267088098</v>
      </c>
      <c r="V150" s="3">
        <f t="shared" si="30"/>
        <v>5977857.3222571937</v>
      </c>
      <c r="W150" s="3"/>
    </row>
    <row r="151" spans="1:23" x14ac:dyDescent="0.35">
      <c r="B151" s="40" t="s">
        <v>114</v>
      </c>
      <c r="C151" s="3">
        <f t="shared" ref="C151:V151" si="31">C69*C$127</f>
        <v>100306845.36719561</v>
      </c>
      <c r="D151" s="3">
        <f t="shared" si="31"/>
        <v>182374573.53798366</v>
      </c>
      <c r="E151" s="3">
        <f t="shared" si="31"/>
        <v>154959664.31389034</v>
      </c>
      <c r="F151" s="3">
        <f t="shared" si="31"/>
        <v>135131717.76967371</v>
      </c>
      <c r="G151" s="3">
        <f t="shared" si="31"/>
        <v>149354655.17682865</v>
      </c>
      <c r="H151" s="3">
        <f t="shared" si="31"/>
        <v>127432347.06504574</v>
      </c>
      <c r="I151" s="3">
        <f t="shared" si="31"/>
        <v>133610673.34822474</v>
      </c>
      <c r="J151" s="3">
        <f t="shared" si="31"/>
        <v>112788068.58444346</v>
      </c>
      <c r="K151" s="3">
        <f t="shared" si="31"/>
        <v>148868183.61253443</v>
      </c>
      <c r="L151" s="3">
        <f t="shared" si="31"/>
        <v>2620456.0767123788</v>
      </c>
      <c r="M151" s="3">
        <f t="shared" si="31"/>
        <v>2109929.433816141</v>
      </c>
      <c r="N151" s="3">
        <f t="shared" si="31"/>
        <v>1906820.0493585516</v>
      </c>
      <c r="O151" s="3">
        <f t="shared" si="31"/>
        <v>1864180.8375286558</v>
      </c>
      <c r="P151" s="3">
        <f t="shared" si="31"/>
        <v>1323300.6668681467</v>
      </c>
      <c r="Q151" s="3">
        <f t="shared" si="31"/>
        <v>1191921.177492681</v>
      </c>
      <c r="R151" s="3">
        <f t="shared" si="31"/>
        <v>1092861.4680710007</v>
      </c>
      <c r="S151" s="3">
        <f t="shared" si="31"/>
        <v>934317.37795351143</v>
      </c>
      <c r="T151" s="3">
        <f t="shared" si="31"/>
        <v>783525.91951812839</v>
      </c>
      <c r="U151" s="3">
        <f t="shared" si="31"/>
        <v>708747.75374784973</v>
      </c>
      <c r="V151" s="3">
        <f t="shared" si="31"/>
        <v>3809571.4003160037</v>
      </c>
      <c r="W151" s="3"/>
    </row>
    <row r="152" spans="1:23" x14ac:dyDescent="0.35">
      <c r="B152" s="40" t="s">
        <v>115</v>
      </c>
      <c r="C152" s="3">
        <f t="shared" ref="C152:V152" si="32">SUM(C70:C71)*C$127</f>
        <v>11423127.422405927</v>
      </c>
      <c r="D152" s="3">
        <f t="shared" si="32"/>
        <v>17883878.296917748</v>
      </c>
      <c r="E152" s="3">
        <f t="shared" si="32"/>
        <v>26604562.014410943</v>
      </c>
      <c r="F152" s="3">
        <f t="shared" si="32"/>
        <v>33305479.642582592</v>
      </c>
      <c r="G152" s="3">
        <f t="shared" si="32"/>
        <v>39882654.27453994</v>
      </c>
      <c r="H152" s="3">
        <f t="shared" si="32"/>
        <v>45740810.775189646</v>
      </c>
      <c r="I152" s="3">
        <f t="shared" si="32"/>
        <v>51570856.66858723</v>
      </c>
      <c r="J152" s="3">
        <f t="shared" si="32"/>
        <v>55543006.730956532</v>
      </c>
      <c r="K152" s="3">
        <f t="shared" si="32"/>
        <v>60471848.436522707</v>
      </c>
      <c r="L152" s="3">
        <f t="shared" si="32"/>
        <v>59244217.353112862</v>
      </c>
      <c r="M152" s="3">
        <f t="shared" si="32"/>
        <v>44395692.908348523</v>
      </c>
      <c r="N152" s="3">
        <f t="shared" si="32"/>
        <v>42481606.752646036</v>
      </c>
      <c r="O152" s="3">
        <f t="shared" si="32"/>
        <v>40391912.924061768</v>
      </c>
      <c r="P152" s="3">
        <f t="shared" si="32"/>
        <v>38217445.741153687</v>
      </c>
      <c r="Q152" s="3">
        <f t="shared" si="32"/>
        <v>36196307.690767169</v>
      </c>
      <c r="R152" s="3">
        <f t="shared" si="32"/>
        <v>34014529.605606697</v>
      </c>
      <c r="S152" s="3">
        <f t="shared" si="32"/>
        <v>31709647.708625399</v>
      </c>
      <c r="T152" s="3">
        <f t="shared" si="32"/>
        <v>29730899.426819462</v>
      </c>
      <c r="U152" s="3">
        <f t="shared" si="32"/>
        <v>27766142.73379511</v>
      </c>
      <c r="V152" s="3">
        <f t="shared" si="32"/>
        <v>25986659.047355145</v>
      </c>
      <c r="W152" s="3"/>
    </row>
    <row r="153" spans="1:23" ht="15" thickBot="1" x14ac:dyDescent="0.4">
      <c r="B153" s="40"/>
      <c r="C153" s="59">
        <f>SUM(C150:C152)</f>
        <v>138792496.81951535</v>
      </c>
      <c r="D153" s="59">
        <f t="shared" ref="D153:V153" si="33">SUM(D150:D152)</f>
        <v>233675732.95712823</v>
      </c>
      <c r="E153" s="59">
        <f t="shared" si="33"/>
        <v>235078763.23685065</v>
      </c>
      <c r="F153" s="59">
        <f t="shared" si="33"/>
        <v>227599836.02625164</v>
      </c>
      <c r="G153" s="59">
        <f>SUM(G150:G152)</f>
        <v>249838972.66461763</v>
      </c>
      <c r="H153" s="59">
        <f t="shared" si="33"/>
        <v>237622878.32909244</v>
      </c>
      <c r="I153" s="59">
        <f t="shared" si="33"/>
        <v>259162936.15979367</v>
      </c>
      <c r="J153" s="59">
        <f t="shared" si="33"/>
        <v>238493940.15688503</v>
      </c>
      <c r="K153" s="59">
        <f t="shared" si="33"/>
        <v>281869078.64646918</v>
      </c>
      <c r="L153" s="59">
        <f t="shared" si="33"/>
        <v>128159496.24404341</v>
      </c>
      <c r="M153" s="59">
        <f t="shared" si="33"/>
        <v>92933743.736493379</v>
      </c>
      <c r="N153" s="59">
        <f t="shared" si="33"/>
        <v>82420980.552716166</v>
      </c>
      <c r="O153" s="59">
        <f t="shared" si="33"/>
        <v>72392825.363450229</v>
      </c>
      <c r="P153" s="59">
        <f t="shared" si="33"/>
        <v>62982407.054198653</v>
      </c>
      <c r="Q153" s="59">
        <f t="shared" si="33"/>
        <v>57578663.559645049</v>
      </c>
      <c r="R153" s="59">
        <f t="shared" si="33"/>
        <v>50025342.642338261</v>
      </c>
      <c r="S153" s="59">
        <f t="shared" si="33"/>
        <v>41893528.318852581</v>
      </c>
      <c r="T153" s="59">
        <f t="shared" si="33"/>
        <v>38976234.908899784</v>
      </c>
      <c r="U153" s="59">
        <f t="shared" si="33"/>
        <v>35043031.214251772</v>
      </c>
      <c r="V153" s="59">
        <f t="shared" si="33"/>
        <v>35774087.769928344</v>
      </c>
      <c r="W153" s="133"/>
    </row>
    <row r="154" spans="1:23" ht="15" thickTop="1" x14ac:dyDescent="0.35">
      <c r="B154" s="40"/>
    </row>
    <row r="155" spans="1:23" x14ac:dyDescent="0.35">
      <c r="B155" s="40" t="s">
        <v>116</v>
      </c>
      <c r="C155" s="211">
        <f>SUM(C153:V153)</f>
        <v>2800314976.3614221</v>
      </c>
    </row>
    <row r="156" spans="1:23" x14ac:dyDescent="0.35">
      <c r="B156" s="40"/>
    </row>
    <row r="157" spans="1:23" x14ac:dyDescent="0.35">
      <c r="B157" s="40"/>
    </row>
    <row r="158" spans="1:23" x14ac:dyDescent="0.35">
      <c r="B158" s="38" t="s">
        <v>11</v>
      </c>
      <c r="C158" s="43">
        <v>1</v>
      </c>
      <c r="D158" s="43">
        <v>2</v>
      </c>
      <c r="E158" s="43">
        <v>3</v>
      </c>
      <c r="F158" s="43">
        <v>4</v>
      </c>
      <c r="G158" s="43">
        <v>5</v>
      </c>
      <c r="H158" s="43">
        <v>6</v>
      </c>
      <c r="I158" s="43">
        <v>7</v>
      </c>
      <c r="J158" s="43">
        <v>8</v>
      </c>
      <c r="K158" s="43">
        <v>9</v>
      </c>
      <c r="L158" s="43">
        <v>10</v>
      </c>
      <c r="M158" s="43">
        <v>11</v>
      </c>
      <c r="N158" s="43">
        <v>12</v>
      </c>
      <c r="O158" s="43">
        <v>13</v>
      </c>
      <c r="P158" s="43">
        <v>14</v>
      </c>
      <c r="Q158" s="43">
        <v>15</v>
      </c>
      <c r="R158" s="43">
        <v>16</v>
      </c>
      <c r="S158" s="43">
        <v>17</v>
      </c>
      <c r="T158" s="43">
        <v>18</v>
      </c>
      <c r="U158" s="43">
        <v>19</v>
      </c>
      <c r="V158" s="43">
        <v>20</v>
      </c>
      <c r="W158" s="43"/>
    </row>
    <row r="159" spans="1:23" x14ac:dyDescent="0.35">
      <c r="B159" s="40"/>
      <c r="C159" s="15" t="s">
        <v>0</v>
      </c>
      <c r="D159" s="15" t="s">
        <v>1</v>
      </c>
      <c r="E159" s="52" t="s">
        <v>2</v>
      </c>
      <c r="F159" s="52" t="s">
        <v>3</v>
      </c>
      <c r="G159" s="15" t="s">
        <v>4</v>
      </c>
      <c r="H159" s="15" t="s">
        <v>5</v>
      </c>
      <c r="I159" s="15" t="s">
        <v>6</v>
      </c>
      <c r="J159" s="15" t="s">
        <v>7</v>
      </c>
      <c r="K159" s="15" t="s">
        <v>8</v>
      </c>
      <c r="L159" s="15" t="s">
        <v>9</v>
      </c>
      <c r="M159" s="15" t="s">
        <v>63</v>
      </c>
      <c r="N159" s="15" t="s">
        <v>64</v>
      </c>
      <c r="O159" s="15" t="s">
        <v>65</v>
      </c>
      <c r="P159" s="15" t="s">
        <v>66</v>
      </c>
      <c r="Q159" s="15" t="s">
        <v>67</v>
      </c>
      <c r="R159" s="15" t="s">
        <v>68</v>
      </c>
      <c r="S159" s="15" t="s">
        <v>69</v>
      </c>
      <c r="T159" s="15" t="s">
        <v>70</v>
      </c>
      <c r="U159" s="15" t="s">
        <v>71</v>
      </c>
      <c r="V159" s="15" t="s">
        <v>72</v>
      </c>
      <c r="W159" s="15"/>
    </row>
    <row r="160" spans="1:23" x14ac:dyDescent="0.35">
      <c r="B160" s="40" t="s">
        <v>113</v>
      </c>
      <c r="C160" s="3">
        <f t="shared" ref="C160:V160" si="34">C77*C$127</f>
        <v>27062524.029913828</v>
      </c>
      <c r="D160" s="3">
        <f t="shared" si="34"/>
        <v>33417281.122226819</v>
      </c>
      <c r="E160" s="3">
        <f t="shared" si="34"/>
        <v>53514536.908549353</v>
      </c>
      <c r="F160" s="3">
        <f t="shared" si="34"/>
        <v>59162638.613995336</v>
      </c>
      <c r="G160" s="3">
        <f t="shared" si="34"/>
        <v>60601663.21324902</v>
      </c>
      <c r="H160" s="3">
        <f t="shared" si="34"/>
        <v>64449720.488857046</v>
      </c>
      <c r="I160" s="3">
        <f t="shared" si="34"/>
        <v>73981406.142981693</v>
      </c>
      <c r="J160" s="3">
        <f t="shared" si="34"/>
        <v>70162864.841485038</v>
      </c>
      <c r="K160" s="3">
        <f t="shared" si="34"/>
        <v>72529046.59741205</v>
      </c>
      <c r="L160" s="3">
        <f t="shared" si="34"/>
        <v>66294822.814218171</v>
      </c>
      <c r="M160" s="3">
        <f t="shared" si="34"/>
        <v>46428121.394328706</v>
      </c>
      <c r="N160" s="3">
        <f t="shared" si="34"/>
        <v>38032553.750711568</v>
      </c>
      <c r="O160" s="3">
        <f t="shared" si="34"/>
        <v>30136731.601859797</v>
      </c>
      <c r="P160" s="3">
        <f t="shared" si="34"/>
        <v>23441660.646176822</v>
      </c>
      <c r="Q160" s="3">
        <f t="shared" si="34"/>
        <v>20190434.691385198</v>
      </c>
      <c r="R160" s="3">
        <f t="shared" si="34"/>
        <v>14917951.568660561</v>
      </c>
      <c r="S160" s="3">
        <f t="shared" si="34"/>
        <v>9249563.2322736736</v>
      </c>
      <c r="T160" s="3">
        <f t="shared" si="34"/>
        <v>8461809.5625621956</v>
      </c>
      <c r="U160" s="3">
        <f t="shared" si="34"/>
        <v>6568140.7267088098</v>
      </c>
      <c r="V160" s="3">
        <f t="shared" si="34"/>
        <v>5977857.3222571937</v>
      </c>
      <c r="W160" s="3"/>
    </row>
    <row r="161" spans="2:23" x14ac:dyDescent="0.35">
      <c r="B161" s="40" t="s">
        <v>114</v>
      </c>
      <c r="C161" s="3">
        <f t="shared" ref="C161:V161" si="35">C78*C$127</f>
        <v>131473688.25845823</v>
      </c>
      <c r="D161" s="3">
        <f t="shared" si="35"/>
        <v>223653612.34316882</v>
      </c>
      <c r="E161" s="3">
        <f t="shared" si="35"/>
        <v>193078656.80496666</v>
      </c>
      <c r="F161" s="3">
        <f t="shared" si="35"/>
        <v>169998489.27559933</v>
      </c>
      <c r="G161" s="3">
        <f t="shared" si="35"/>
        <v>181926870.7276907</v>
      </c>
      <c r="H161" s="3">
        <f t="shared" si="35"/>
        <v>160969209.18093699</v>
      </c>
      <c r="I161" s="3">
        <f t="shared" si="35"/>
        <v>159648845.10462058</v>
      </c>
      <c r="J161" s="3">
        <f t="shared" si="35"/>
        <v>138286834.36411458</v>
      </c>
      <c r="K161" s="3">
        <f t="shared" si="35"/>
        <v>168120732.10797587</v>
      </c>
      <c r="L161" s="3">
        <f t="shared" si="35"/>
        <v>2620456.0767123788</v>
      </c>
      <c r="M161" s="3">
        <f t="shared" si="35"/>
        <v>2109929.433816141</v>
      </c>
      <c r="N161" s="3">
        <f t="shared" si="35"/>
        <v>1906820.0493585516</v>
      </c>
      <c r="O161" s="3">
        <f t="shared" si="35"/>
        <v>1864180.8375286558</v>
      </c>
      <c r="P161" s="3">
        <f t="shared" si="35"/>
        <v>1323300.6668681467</v>
      </c>
      <c r="Q161" s="3">
        <f t="shared" si="35"/>
        <v>1191921.177492681</v>
      </c>
      <c r="R161" s="3">
        <f t="shared" si="35"/>
        <v>1092861.4680710007</v>
      </c>
      <c r="S161" s="3">
        <f t="shared" si="35"/>
        <v>934317.37795351143</v>
      </c>
      <c r="T161" s="3">
        <f t="shared" si="35"/>
        <v>783525.91951812839</v>
      </c>
      <c r="U161" s="3">
        <f t="shared" si="35"/>
        <v>708747.75374784973</v>
      </c>
      <c r="V161" s="3">
        <f t="shared" si="35"/>
        <v>3809571.4003160037</v>
      </c>
      <c r="W161" s="3"/>
    </row>
    <row r="162" spans="2:23" x14ac:dyDescent="0.35">
      <c r="B162" s="40" t="s">
        <v>115</v>
      </c>
      <c r="C162" s="3">
        <f t="shared" ref="C162:V162" si="36">SUM(C79:C80)*C$127</f>
        <v>13537613.814460762</v>
      </c>
      <c r="D162" s="3">
        <f t="shared" si="36"/>
        <v>20524772.160819676</v>
      </c>
      <c r="E162" s="3">
        <f t="shared" si="36"/>
        <v>29666347.958055176</v>
      </c>
      <c r="F162" s="3">
        <f t="shared" si="36"/>
        <v>36903087.249490604</v>
      </c>
      <c r="G162" s="3">
        <f t="shared" si="36"/>
        <v>43895025.572111703</v>
      </c>
      <c r="H162" s="3">
        <f t="shared" si="36"/>
        <v>50195454.680355817</v>
      </c>
      <c r="I162" s="3">
        <f t="shared" si="36"/>
        <v>56227284.306984641</v>
      </c>
      <c r="J162" s="3">
        <f t="shared" si="36"/>
        <v>60359779.695425861</v>
      </c>
      <c r="K162" s="3">
        <f t="shared" si="36"/>
        <v>65295822.52212847</v>
      </c>
      <c r="L162" s="3">
        <f t="shared" si="36"/>
        <v>63665819.430518501</v>
      </c>
      <c r="M162" s="3">
        <f t="shared" si="36"/>
        <v>46617724.406169452</v>
      </c>
      <c r="N162" s="3">
        <f t="shared" si="36"/>
        <v>44501795.827322781</v>
      </c>
      <c r="O162" s="3">
        <f t="shared" si="36"/>
        <v>42227281.041058764</v>
      </c>
      <c r="P162" s="3">
        <f t="shared" si="36"/>
        <v>39883635.822786897</v>
      </c>
      <c r="Q162" s="3">
        <f t="shared" si="36"/>
        <v>37707693.108257368</v>
      </c>
      <c r="R162" s="3">
        <f t="shared" si="36"/>
        <v>35384314.682814248</v>
      </c>
      <c r="S162" s="3">
        <f t="shared" si="36"/>
        <v>32949960.392120998</v>
      </c>
      <c r="T162" s="3">
        <f t="shared" si="36"/>
        <v>30852876.726780035</v>
      </c>
      <c r="U162" s="3">
        <f t="shared" si="36"/>
        <v>28780009.493876167</v>
      </c>
      <c r="V162" s="3">
        <f t="shared" si="36"/>
        <v>26901800.558889117</v>
      </c>
      <c r="W162" s="3"/>
    </row>
    <row r="163" spans="2:23" ht="15" thickBot="1" x14ac:dyDescent="0.4">
      <c r="B163" s="40"/>
      <c r="C163" s="59">
        <f t="shared" ref="C163:V163" si="37">SUM(C160:C162)</f>
        <v>172073826.10283279</v>
      </c>
      <c r="D163" s="59">
        <f t="shared" si="37"/>
        <v>277595665.62621528</v>
      </c>
      <c r="E163" s="59">
        <f t="shared" si="37"/>
        <v>276259541.6715712</v>
      </c>
      <c r="F163" s="59">
        <f t="shared" si="37"/>
        <v>266064215.13908529</v>
      </c>
      <c r="G163" s="59">
        <f t="shared" si="37"/>
        <v>286423559.51305145</v>
      </c>
      <c r="H163" s="59">
        <f t="shared" si="37"/>
        <v>275614384.35014987</v>
      </c>
      <c r="I163" s="59">
        <f t="shared" si="37"/>
        <v>289857535.55458695</v>
      </c>
      <c r="J163" s="59">
        <f t="shared" si="37"/>
        <v>268809478.90102547</v>
      </c>
      <c r="K163" s="59">
        <f t="shared" si="37"/>
        <v>305945601.22751641</v>
      </c>
      <c r="L163" s="59">
        <f t="shared" si="37"/>
        <v>132581098.32144904</v>
      </c>
      <c r="M163" s="59">
        <f t="shared" si="37"/>
        <v>95155775.234314293</v>
      </c>
      <c r="N163" s="59">
        <f t="shared" si="37"/>
        <v>84441169.627392903</v>
      </c>
      <c r="O163" s="59">
        <f t="shared" si="37"/>
        <v>74228193.480447218</v>
      </c>
      <c r="P163" s="59">
        <f t="shared" si="37"/>
        <v>64648597.135831863</v>
      </c>
      <c r="Q163" s="59">
        <f t="shared" si="37"/>
        <v>59090048.977135248</v>
      </c>
      <c r="R163" s="59">
        <f t="shared" si="37"/>
        <v>51395127.719545811</v>
      </c>
      <c r="S163" s="59">
        <f t="shared" si="37"/>
        <v>43133841.002348185</v>
      </c>
      <c r="T163" s="59">
        <f t="shared" si="37"/>
        <v>40098212.20886036</v>
      </c>
      <c r="U163" s="59">
        <f t="shared" si="37"/>
        <v>36056897.974332824</v>
      </c>
      <c r="V163" s="59">
        <f t="shared" si="37"/>
        <v>36689229.281462312</v>
      </c>
      <c r="W163" s="133"/>
    </row>
    <row r="164" spans="2:23" ht="15" thickTop="1" x14ac:dyDescent="0.35">
      <c r="B164" s="40"/>
    </row>
    <row r="165" spans="2:23" x14ac:dyDescent="0.35">
      <c r="B165" s="40" t="s">
        <v>117</v>
      </c>
      <c r="C165" s="211">
        <f>SUM(C163:V163)</f>
        <v>3136161999.0491548</v>
      </c>
    </row>
    <row r="166" spans="2:23" x14ac:dyDescent="0.35">
      <c r="B166" s="40"/>
    </row>
    <row r="167" spans="2:23" x14ac:dyDescent="0.35">
      <c r="B167" s="40"/>
    </row>
    <row r="168" spans="2:23" x14ac:dyDescent="0.35">
      <c r="B168" s="38" t="s">
        <v>10</v>
      </c>
      <c r="C168" s="43">
        <v>1</v>
      </c>
      <c r="D168" s="43">
        <v>2</v>
      </c>
      <c r="E168" s="43">
        <v>3</v>
      </c>
      <c r="F168" s="43">
        <v>4</v>
      </c>
      <c r="G168" s="43">
        <v>5</v>
      </c>
      <c r="H168" s="43">
        <v>6</v>
      </c>
      <c r="I168" s="43">
        <v>7</v>
      </c>
      <c r="J168" s="43">
        <v>8</v>
      </c>
      <c r="K168" s="43">
        <v>9</v>
      </c>
      <c r="L168" s="43">
        <v>10</v>
      </c>
      <c r="M168" s="43">
        <v>11</v>
      </c>
      <c r="N168" s="43">
        <v>12</v>
      </c>
      <c r="O168" s="43">
        <v>13</v>
      </c>
      <c r="P168" s="43">
        <v>14</v>
      </c>
      <c r="Q168" s="43">
        <v>15</v>
      </c>
      <c r="R168" s="43">
        <v>16</v>
      </c>
      <c r="S168" s="43">
        <v>17</v>
      </c>
      <c r="T168" s="43">
        <v>18</v>
      </c>
      <c r="U168" s="43">
        <v>19</v>
      </c>
      <c r="V168" s="43">
        <v>20</v>
      </c>
      <c r="W168" s="43"/>
    </row>
    <row r="169" spans="2:23" x14ac:dyDescent="0.35">
      <c r="B169" s="40"/>
      <c r="C169" s="15" t="s">
        <v>0</v>
      </c>
      <c r="D169" s="15" t="s">
        <v>1</v>
      </c>
      <c r="E169" s="52" t="s">
        <v>2</v>
      </c>
      <c r="F169" s="52" t="s">
        <v>3</v>
      </c>
      <c r="G169" s="15" t="s">
        <v>4</v>
      </c>
      <c r="H169" s="15" t="s">
        <v>5</v>
      </c>
      <c r="I169" s="15" t="s">
        <v>6</v>
      </c>
      <c r="J169" s="15" t="s">
        <v>7</v>
      </c>
      <c r="K169" s="15" t="s">
        <v>8</v>
      </c>
      <c r="L169" s="15" t="s">
        <v>9</v>
      </c>
      <c r="M169" s="15" t="s">
        <v>63</v>
      </c>
      <c r="N169" s="15" t="s">
        <v>64</v>
      </c>
      <c r="O169" s="15" t="s">
        <v>65</v>
      </c>
      <c r="P169" s="15" t="s">
        <v>66</v>
      </c>
      <c r="Q169" s="15" t="s">
        <v>67</v>
      </c>
      <c r="R169" s="15" t="s">
        <v>68</v>
      </c>
      <c r="S169" s="15" t="s">
        <v>69</v>
      </c>
      <c r="T169" s="15" t="s">
        <v>70</v>
      </c>
      <c r="U169" s="15" t="s">
        <v>71</v>
      </c>
      <c r="V169" s="15" t="s">
        <v>72</v>
      </c>
      <c r="W169" s="15"/>
    </row>
    <row r="170" spans="2:23" x14ac:dyDescent="0.35">
      <c r="B170" s="40" t="s">
        <v>113</v>
      </c>
      <c r="C170" s="3">
        <f t="shared" ref="C170:V170" si="38">C86*C$127</f>
        <v>27062524.029913828</v>
      </c>
      <c r="D170" s="3">
        <f t="shared" si="38"/>
        <v>33417281.122226819</v>
      </c>
      <c r="E170" s="3">
        <f t="shared" si="38"/>
        <v>53514536.908549353</v>
      </c>
      <c r="F170" s="3">
        <f t="shared" si="38"/>
        <v>59162638.613995336</v>
      </c>
      <c r="G170" s="3">
        <f t="shared" si="38"/>
        <v>60601663.21324902</v>
      </c>
      <c r="H170" s="3">
        <f t="shared" si="38"/>
        <v>64449720.488857046</v>
      </c>
      <c r="I170" s="3">
        <f t="shared" si="38"/>
        <v>73981406.142981693</v>
      </c>
      <c r="J170" s="3">
        <f t="shared" si="38"/>
        <v>70162864.841485038</v>
      </c>
      <c r="K170" s="3">
        <f t="shared" si="38"/>
        <v>72529046.59741205</v>
      </c>
      <c r="L170" s="3">
        <f t="shared" si="38"/>
        <v>66294822.814218171</v>
      </c>
      <c r="M170" s="3">
        <f t="shared" si="38"/>
        <v>46428121.394328706</v>
      </c>
      <c r="N170" s="3">
        <f t="shared" si="38"/>
        <v>38032553.750711568</v>
      </c>
      <c r="O170" s="3">
        <f t="shared" si="38"/>
        <v>30136731.601859797</v>
      </c>
      <c r="P170" s="3">
        <f t="shared" si="38"/>
        <v>23441660.646176822</v>
      </c>
      <c r="Q170" s="3">
        <f t="shared" si="38"/>
        <v>20190434.691385198</v>
      </c>
      <c r="R170" s="3">
        <f t="shared" si="38"/>
        <v>14917951.568660561</v>
      </c>
      <c r="S170" s="3">
        <f t="shared" si="38"/>
        <v>9249563.2322736736</v>
      </c>
      <c r="T170" s="3">
        <f t="shared" si="38"/>
        <v>8461809.5625621956</v>
      </c>
      <c r="U170" s="3">
        <f t="shared" si="38"/>
        <v>6568140.7267088098</v>
      </c>
      <c r="V170" s="3">
        <f t="shared" si="38"/>
        <v>5977857.3222571937</v>
      </c>
      <c r="W170" s="3"/>
    </row>
    <row r="171" spans="2:23" x14ac:dyDescent="0.35">
      <c r="B171" s="40" t="s">
        <v>114</v>
      </c>
      <c r="C171" s="3">
        <f t="shared" ref="C171:V171" si="39">C87*C$127</f>
        <v>108799158.79576343</v>
      </c>
      <c r="D171" s="3">
        <f t="shared" si="39"/>
        <v>165049298.73955479</v>
      </c>
      <c r="E171" s="3">
        <f t="shared" si="39"/>
        <v>144353502.83158779</v>
      </c>
      <c r="F171" s="3">
        <f t="shared" si="39"/>
        <v>128277901.80418119</v>
      </c>
      <c r="G171" s="3">
        <f t="shared" si="39"/>
        <v>129851243.85167375</v>
      </c>
      <c r="H171" s="3">
        <f t="shared" si="39"/>
        <v>119857644.35954612</v>
      </c>
      <c r="I171" s="3">
        <f t="shared" si="39"/>
        <v>109465010.65848251</v>
      </c>
      <c r="J171" s="3">
        <f t="shared" si="39"/>
        <v>97370789.216081858</v>
      </c>
      <c r="K171" s="3">
        <f t="shared" si="39"/>
        <v>104241495.29389134</v>
      </c>
      <c r="L171" s="3">
        <f t="shared" si="39"/>
        <v>2620456.0767123788</v>
      </c>
      <c r="M171" s="3">
        <f t="shared" si="39"/>
        <v>2109929.433816141</v>
      </c>
      <c r="N171" s="3">
        <f t="shared" si="39"/>
        <v>1906820.0493585516</v>
      </c>
      <c r="O171" s="3">
        <f t="shared" si="39"/>
        <v>1864180.8375286558</v>
      </c>
      <c r="P171" s="3">
        <f t="shared" si="39"/>
        <v>1323300.6668681467</v>
      </c>
      <c r="Q171" s="3">
        <f t="shared" si="39"/>
        <v>1191921.177492681</v>
      </c>
      <c r="R171" s="3">
        <f t="shared" si="39"/>
        <v>1092861.4680710007</v>
      </c>
      <c r="S171" s="3">
        <f t="shared" si="39"/>
        <v>934317.37795351143</v>
      </c>
      <c r="T171" s="3">
        <f t="shared" si="39"/>
        <v>783525.91951812839</v>
      </c>
      <c r="U171" s="3">
        <f t="shared" si="39"/>
        <v>708747.75374784973</v>
      </c>
      <c r="V171" s="3">
        <f t="shared" si="39"/>
        <v>3809571.4003160037</v>
      </c>
      <c r="W171" s="3"/>
    </row>
    <row r="172" spans="2:23" x14ac:dyDescent="0.35">
      <c r="B172" s="40" t="s">
        <v>115</v>
      </c>
      <c r="C172" s="3">
        <f t="shared" ref="C172:V172" si="40">SUM(C88:C89)*C$127</f>
        <v>11565803.644894596</v>
      </c>
      <c r="D172" s="3">
        <f t="shared" si="40"/>
        <v>17485134.500048753</v>
      </c>
      <c r="E172" s="3">
        <f t="shared" si="40"/>
        <v>25990879.455841757</v>
      </c>
      <c r="F172" s="3">
        <f t="shared" si="40"/>
        <v>32572935.137542184</v>
      </c>
      <c r="G172" s="3">
        <f t="shared" si="40"/>
        <v>38762628.115372002</v>
      </c>
      <c r="H172" s="3">
        <f t="shared" si="40"/>
        <v>44516435.154146597</v>
      </c>
      <c r="I172" s="3">
        <f t="shared" si="40"/>
        <v>49900780.190158263</v>
      </c>
      <c r="J172" s="3">
        <f t="shared" si="40"/>
        <v>53660770.870221898</v>
      </c>
      <c r="K172" s="3">
        <f t="shared" si="40"/>
        <v>57786365.948209196</v>
      </c>
      <c r="L172" s="3">
        <f t="shared" si="40"/>
        <v>56779212.629936479</v>
      </c>
      <c r="M172" s="3">
        <f t="shared" si="40"/>
        <v>43109535.595746607</v>
      </c>
      <c r="N172" s="3">
        <f t="shared" si="40"/>
        <v>41308367.128161334</v>
      </c>
      <c r="O172" s="3">
        <f t="shared" si="40"/>
        <v>39322238.072825655</v>
      </c>
      <c r="P172" s="3">
        <f t="shared" si="40"/>
        <v>37242732.319158711</v>
      </c>
      <c r="Q172" s="3">
        <f t="shared" si="40"/>
        <v>35308643.045566611</v>
      </c>
      <c r="R172" s="3">
        <f t="shared" si="40"/>
        <v>33206637.463424522</v>
      </c>
      <c r="S172" s="3">
        <f t="shared" si="40"/>
        <v>30974838.076661687</v>
      </c>
      <c r="T172" s="3">
        <f t="shared" si="40"/>
        <v>29063022.38640058</v>
      </c>
      <c r="U172" s="3">
        <f t="shared" si="40"/>
        <v>27159545.824834626</v>
      </c>
      <c r="V172" s="3">
        <f t="shared" si="40"/>
        <v>25436147.967516694</v>
      </c>
      <c r="W172" s="3"/>
    </row>
    <row r="173" spans="2:23" ht="15" thickBot="1" x14ac:dyDescent="0.4">
      <c r="B173" s="40"/>
      <c r="C173" s="59">
        <f t="shared" ref="C173:V173" si="41">SUM(C170:C172)</f>
        <v>147427486.47057188</v>
      </c>
      <c r="D173" s="59">
        <f t="shared" si="41"/>
        <v>215951714.36183035</v>
      </c>
      <c r="E173" s="59">
        <f t="shared" si="41"/>
        <v>223858919.19597891</v>
      </c>
      <c r="F173" s="59">
        <f t="shared" si="41"/>
        <v>220013475.55571872</v>
      </c>
      <c r="G173" s="59">
        <f t="shared" si="41"/>
        <v>229215535.18029478</v>
      </c>
      <c r="H173" s="59">
        <f t="shared" si="41"/>
        <v>228823800.00254977</v>
      </c>
      <c r="I173" s="59">
        <f t="shared" si="41"/>
        <v>233347196.99162245</v>
      </c>
      <c r="J173" s="59">
        <f t="shared" si="41"/>
        <v>221194424.92778879</v>
      </c>
      <c r="K173" s="59">
        <f t="shared" si="41"/>
        <v>234556907.83951259</v>
      </c>
      <c r="L173" s="59">
        <f t="shared" si="41"/>
        <v>125694491.52086702</v>
      </c>
      <c r="M173" s="59">
        <f t="shared" si="41"/>
        <v>91647586.423891455</v>
      </c>
      <c r="N173" s="59">
        <f t="shared" si="41"/>
        <v>81247740.928231448</v>
      </c>
      <c r="O173" s="59">
        <f t="shared" si="41"/>
        <v>71323150.512214109</v>
      </c>
      <c r="P173" s="59">
        <f t="shared" si="41"/>
        <v>62007693.632203683</v>
      </c>
      <c r="Q173" s="59">
        <f t="shared" si="41"/>
        <v>56690998.914444491</v>
      </c>
      <c r="R173" s="59">
        <f t="shared" si="41"/>
        <v>49217450.500156082</v>
      </c>
      <c r="S173" s="59">
        <f t="shared" si="41"/>
        <v>41158718.686888874</v>
      </c>
      <c r="T173" s="59">
        <f t="shared" si="41"/>
        <v>38308357.868480906</v>
      </c>
      <c r="U173" s="59">
        <f t="shared" si="41"/>
        <v>34436434.305291288</v>
      </c>
      <c r="V173" s="59">
        <f t="shared" si="41"/>
        <v>35223576.690089896</v>
      </c>
      <c r="W173" s="133"/>
    </row>
    <row r="174" spans="2:23" ht="15" thickTop="1" x14ac:dyDescent="0.35">
      <c r="B174" s="40"/>
    </row>
    <row r="175" spans="2:23" x14ac:dyDescent="0.35">
      <c r="B175" s="40" t="s">
        <v>118</v>
      </c>
      <c r="C175" s="211">
        <f>SUM(C173:V173)</f>
        <v>2641345660.5086265</v>
      </c>
    </row>
    <row r="176" spans="2:23" x14ac:dyDescent="0.35">
      <c r="B176" s="40"/>
    </row>
    <row r="177" spans="1:23" x14ac:dyDescent="0.35">
      <c r="B177" s="40"/>
    </row>
    <row r="178" spans="1:23" ht="15.5" x14ac:dyDescent="0.35">
      <c r="A178" s="56" t="s">
        <v>119</v>
      </c>
      <c r="B178" s="40"/>
    </row>
    <row r="180" spans="1:23" x14ac:dyDescent="0.35">
      <c r="B180" s="38" t="s">
        <v>17</v>
      </c>
      <c r="C180" s="43">
        <v>1</v>
      </c>
      <c r="D180" s="43">
        <v>2</v>
      </c>
      <c r="E180" s="43">
        <v>3</v>
      </c>
      <c r="F180" s="43">
        <v>4</v>
      </c>
      <c r="G180" s="43">
        <v>5</v>
      </c>
      <c r="H180" s="43">
        <v>6</v>
      </c>
      <c r="I180" s="43">
        <v>7</v>
      </c>
      <c r="J180" s="43">
        <v>8</v>
      </c>
      <c r="K180" s="43">
        <v>9</v>
      </c>
      <c r="L180" s="43">
        <v>10</v>
      </c>
      <c r="M180" s="43">
        <v>11</v>
      </c>
      <c r="N180" s="43">
        <v>12</v>
      </c>
      <c r="O180" s="43">
        <v>13</v>
      </c>
      <c r="P180" s="43">
        <v>14</v>
      </c>
      <c r="Q180" s="43">
        <v>15</v>
      </c>
      <c r="R180" s="43">
        <v>16</v>
      </c>
      <c r="S180" s="43">
        <v>17</v>
      </c>
      <c r="T180" s="43">
        <v>18</v>
      </c>
      <c r="U180" s="43">
        <v>19</v>
      </c>
      <c r="V180" s="43">
        <v>20</v>
      </c>
      <c r="W180" s="43"/>
    </row>
    <row r="181" spans="1:23" x14ac:dyDescent="0.35">
      <c r="C181" s="15" t="s">
        <v>0</v>
      </c>
      <c r="D181" s="15" t="s">
        <v>1</v>
      </c>
      <c r="E181" s="52" t="s">
        <v>2</v>
      </c>
      <c r="F181" s="52" t="s">
        <v>3</v>
      </c>
      <c r="G181" s="15" t="s">
        <v>4</v>
      </c>
      <c r="H181" s="15" t="s">
        <v>5</v>
      </c>
      <c r="I181" s="15" t="s">
        <v>6</v>
      </c>
      <c r="J181" s="15" t="s">
        <v>7</v>
      </c>
      <c r="K181" s="15" t="s">
        <v>8</v>
      </c>
      <c r="L181" s="15" t="s">
        <v>9</v>
      </c>
      <c r="M181" s="15" t="s">
        <v>63</v>
      </c>
      <c r="N181" s="15" t="s">
        <v>64</v>
      </c>
      <c r="O181" s="15" t="s">
        <v>65</v>
      </c>
      <c r="P181" s="15" t="s">
        <v>66</v>
      </c>
      <c r="Q181" s="15" t="s">
        <v>67</v>
      </c>
      <c r="R181" s="15" t="s">
        <v>68</v>
      </c>
      <c r="S181" s="15" t="s">
        <v>69</v>
      </c>
      <c r="T181" s="15" t="s">
        <v>70</v>
      </c>
      <c r="U181" s="15" t="s">
        <v>71</v>
      </c>
      <c r="V181" s="15" t="s">
        <v>72</v>
      </c>
      <c r="W181" s="15"/>
    </row>
    <row r="182" spans="1:23" x14ac:dyDescent="0.35">
      <c r="B182" s="40" t="s">
        <v>120</v>
      </c>
      <c r="C182" s="3">
        <f>'Copper Weighted Price'!E276</f>
        <v>552763631.3272804</v>
      </c>
      <c r="D182" s="3">
        <f>'Copper Weighted Price'!F276</f>
        <v>422235530.14834744</v>
      </c>
      <c r="E182" s="3">
        <f>'Copper Weighted Price'!G276</f>
        <v>291707428.96941471</v>
      </c>
      <c r="F182" s="3">
        <f>'Copper Weighted Price'!H276</f>
        <v>315850333.41013348</v>
      </c>
      <c r="G182" s="3">
        <f>'Copper Weighted Price'!I276</f>
        <v>301209622.75589216</v>
      </c>
      <c r="H182" s="3">
        <f>'Copper Weighted Price'!J276</f>
        <v>292323671.66804147</v>
      </c>
      <c r="I182" s="3">
        <f>'Copper Weighted Price'!K276</f>
        <v>273985093.64631009</v>
      </c>
      <c r="J182" s="3">
        <f>'Copper Weighted Price'!L276</f>
        <v>256607438.94844234</v>
      </c>
      <c r="K182" s="3">
        <f>'Copper Weighted Price'!M276</f>
        <v>227298228.46289968</v>
      </c>
      <c r="L182" s="3">
        <f>'Copper Weighted Price'!N276</f>
        <v>178464896.76903021</v>
      </c>
      <c r="M182" s="3">
        <f>'Copper Weighted Price'!O276</f>
        <v>135407662.80897677</v>
      </c>
      <c r="N182" s="3">
        <f>'Copper Weighted Price'!P276</f>
        <v>77321680.53025566</v>
      </c>
      <c r="O182" s="3">
        <f>'Copper Weighted Price'!Q276</f>
        <v>59562636.409712732</v>
      </c>
      <c r="P182" s="3">
        <f>'Copper Weighted Price'!R276</f>
        <v>59562636.409712732</v>
      </c>
      <c r="Q182" s="3">
        <f>'Copper Weighted Price'!S276</f>
        <v>59562636.409712732</v>
      </c>
      <c r="R182" s="71">
        <v>0</v>
      </c>
      <c r="S182" s="71">
        <v>0</v>
      </c>
      <c r="T182" s="71">
        <v>0</v>
      </c>
      <c r="U182" s="71">
        <v>0</v>
      </c>
      <c r="V182" s="71">
        <v>0</v>
      </c>
      <c r="W182" s="71"/>
    </row>
    <row r="183" spans="1:23" x14ac:dyDescent="0.35">
      <c r="B183" s="40" t="s">
        <v>121</v>
      </c>
      <c r="C183" s="3">
        <f>'Copper Weighted Price'!Y59</f>
        <v>3497629.9523844309</v>
      </c>
      <c r="D183" s="3">
        <f>'Copper Weighted Price'!Z59</f>
        <v>3146736.2338839122</v>
      </c>
      <c r="E183" s="3">
        <f>'Copper Weighted Price'!AA59</f>
        <v>2916964.4097619313</v>
      </c>
      <c r="F183" s="3">
        <f>'Copper Weighted Price'!AB59</f>
        <v>2694731.4776870101</v>
      </c>
      <c r="G183" s="3">
        <f>'Copper Weighted Price'!AC59</f>
        <v>2415782.8269984876</v>
      </c>
      <c r="H183" s="3">
        <f>'Copper Weighted Price'!AD59</f>
        <v>2177989.2404231601</v>
      </c>
      <c r="I183" s="3">
        <f>'Copper Weighted Price'!AE59</f>
        <v>1934259.1941721831</v>
      </c>
      <c r="J183" s="3">
        <f>'Copper Weighted Price'!AF59</f>
        <v>1666860.5234101363</v>
      </c>
      <c r="K183" s="3">
        <f>'Copper Weighted Price'!AG59</f>
        <v>1373511.0482970017</v>
      </c>
      <c r="L183" s="3">
        <f>'Copper Weighted Price'!AH59</f>
        <v>1086368.7636320598</v>
      </c>
      <c r="M183" s="3">
        <f>'Copper Weighted Price'!AI59</f>
        <v>714776.98404433602</v>
      </c>
      <c r="N183" s="3">
        <f>'Copper Weighted Price'!AJ59</f>
        <v>323767.17631600797</v>
      </c>
      <c r="O183" s="3">
        <f>'Copper Weighted Price'!AK59</f>
        <v>10846.991573642837</v>
      </c>
      <c r="P183" s="3">
        <f>'Copper Weighted Price'!AL59</f>
        <v>0</v>
      </c>
      <c r="Q183" s="3">
        <f>'Copper Weighted Price'!AM59</f>
        <v>0</v>
      </c>
      <c r="R183" s="71">
        <v>0</v>
      </c>
      <c r="S183" s="71">
        <v>0</v>
      </c>
      <c r="T183" s="71">
        <v>0</v>
      </c>
      <c r="U183" s="71">
        <v>0</v>
      </c>
      <c r="V183" s="71">
        <v>0</v>
      </c>
      <c r="W183" s="71"/>
    </row>
    <row r="184" spans="1:23" x14ac:dyDescent="0.35">
      <c r="B184" s="40"/>
      <c r="Q184" s="25" t="e">
        <f>#REF!/12</f>
        <v>#REF!</v>
      </c>
    </row>
    <row r="185" spans="1:23" x14ac:dyDescent="0.35">
      <c r="B185" s="40" t="s">
        <v>122</v>
      </c>
      <c r="C185" s="3">
        <f>C182*C$128</f>
        <v>552763631.3272804</v>
      </c>
      <c r="D185" s="3">
        <f t="shared" ref="D185:V185" si="42">D182*D$128</f>
        <v>394244192.48211712</v>
      </c>
      <c r="E185" s="3">
        <f t="shared" si="42"/>
        <v>254312992.27265176</v>
      </c>
      <c r="F185" s="3">
        <f t="shared" si="42"/>
        <v>257106423.53655061</v>
      </c>
      <c r="G185" s="3">
        <f t="shared" si="42"/>
        <v>228934349.17196259</v>
      </c>
      <c r="H185" s="3">
        <f t="shared" si="42"/>
        <v>207451524.53171921</v>
      </c>
      <c r="I185" s="3">
        <f t="shared" si="42"/>
        <v>181547432.08481756</v>
      </c>
      <c r="J185" s="3">
        <f t="shared" si="42"/>
        <v>158760678.54695609</v>
      </c>
      <c r="K185" s="3">
        <f t="shared" si="42"/>
        <v>131304703.77105473</v>
      </c>
      <c r="L185" s="3">
        <f t="shared" si="42"/>
        <v>96260379.078268856</v>
      </c>
      <c r="M185" s="3">
        <f t="shared" si="42"/>
        <v>68194371.906777516</v>
      </c>
      <c r="N185" s="3">
        <f t="shared" si="42"/>
        <v>36359433.276185408</v>
      </c>
      <c r="O185" s="3">
        <f t="shared" si="42"/>
        <v>26151720.295319036</v>
      </c>
      <c r="P185" s="3">
        <f t="shared" si="42"/>
        <v>24418039.491427671</v>
      </c>
      <c r="Q185" s="3">
        <f t="shared" si="42"/>
        <v>22799289.907962345</v>
      </c>
      <c r="R185" s="3">
        <f t="shared" si="42"/>
        <v>0</v>
      </c>
      <c r="S185" s="3">
        <f t="shared" si="42"/>
        <v>0</v>
      </c>
      <c r="T185" s="3">
        <f t="shared" si="42"/>
        <v>0</v>
      </c>
      <c r="U185" s="3">
        <f t="shared" si="42"/>
        <v>0</v>
      </c>
      <c r="V185" s="3">
        <f t="shared" si="42"/>
        <v>0</v>
      </c>
      <c r="W185" s="3"/>
    </row>
    <row r="186" spans="1:23" x14ac:dyDescent="0.35">
      <c r="B186" s="40"/>
    </row>
    <row r="187" spans="1:23" x14ac:dyDescent="0.35">
      <c r="B187" s="40" t="s">
        <v>123</v>
      </c>
      <c r="C187" s="211">
        <f>SUM(C185:V185)</f>
        <v>2640609161.6810513</v>
      </c>
    </row>
    <row r="188" spans="1:23" x14ac:dyDescent="0.35">
      <c r="B188" s="40"/>
    </row>
    <row r="189" spans="1:23" x14ac:dyDescent="0.35">
      <c r="C189" s="15"/>
      <c r="D189" s="15"/>
      <c r="E189" s="52"/>
      <c r="F189" s="52"/>
      <c r="G189" s="15"/>
      <c r="H189" s="15"/>
      <c r="I189" s="15"/>
      <c r="J189" s="15"/>
      <c r="K189" s="15"/>
      <c r="L189" s="15"/>
      <c r="M189" s="15"/>
      <c r="N189" s="15"/>
      <c r="O189" s="15"/>
      <c r="P189" s="15"/>
      <c r="Q189" s="15"/>
      <c r="R189" s="15"/>
      <c r="S189" s="15"/>
      <c r="T189" s="15"/>
      <c r="U189" s="15"/>
      <c r="V189" s="15"/>
      <c r="W189" s="15"/>
    </row>
    <row r="190" spans="1:23" x14ac:dyDescent="0.35">
      <c r="B190" s="38" t="s">
        <v>11</v>
      </c>
      <c r="C190" s="43">
        <v>1</v>
      </c>
      <c r="D190" s="43">
        <v>2</v>
      </c>
      <c r="E190" s="43">
        <v>3</v>
      </c>
      <c r="F190" s="43">
        <v>4</v>
      </c>
      <c r="G190" s="43">
        <v>5</v>
      </c>
      <c r="H190" s="43">
        <v>6</v>
      </c>
      <c r="I190" s="43">
        <v>7</v>
      </c>
      <c r="J190" s="43">
        <v>8</v>
      </c>
      <c r="K190" s="43">
        <v>9</v>
      </c>
      <c r="L190" s="43">
        <v>10</v>
      </c>
      <c r="M190" s="43">
        <v>11</v>
      </c>
      <c r="N190" s="43">
        <v>12</v>
      </c>
      <c r="O190" s="43">
        <v>13</v>
      </c>
      <c r="P190" s="43">
        <v>14</v>
      </c>
      <c r="Q190" s="43">
        <v>15</v>
      </c>
      <c r="R190" s="43">
        <v>16</v>
      </c>
      <c r="S190" s="43">
        <v>17</v>
      </c>
      <c r="T190" s="43">
        <v>18</v>
      </c>
      <c r="U190" s="43">
        <v>19</v>
      </c>
      <c r="V190" s="43">
        <v>20</v>
      </c>
      <c r="W190" s="43"/>
    </row>
    <row r="191" spans="1:23" x14ac:dyDescent="0.35">
      <c r="C191" s="15" t="s">
        <v>0</v>
      </c>
      <c r="D191" s="15" t="s">
        <v>1</v>
      </c>
      <c r="E191" s="52" t="s">
        <v>2</v>
      </c>
      <c r="F191" s="52" t="s">
        <v>3</v>
      </c>
      <c r="G191" s="15" t="s">
        <v>4</v>
      </c>
      <c r="H191" s="15" t="s">
        <v>5</v>
      </c>
      <c r="I191" s="15" t="s">
        <v>6</v>
      </c>
      <c r="J191" s="15" t="s">
        <v>7</v>
      </c>
      <c r="K191" s="15" t="s">
        <v>8</v>
      </c>
      <c r="L191" s="15" t="s">
        <v>9</v>
      </c>
      <c r="M191" s="15" t="s">
        <v>63</v>
      </c>
      <c r="N191" s="15" t="s">
        <v>64</v>
      </c>
      <c r="O191" s="15" t="s">
        <v>65</v>
      </c>
      <c r="P191" s="15" t="s">
        <v>66</v>
      </c>
      <c r="Q191" s="15" t="s">
        <v>67</v>
      </c>
      <c r="R191" s="15" t="s">
        <v>68</v>
      </c>
      <c r="S191" s="15" t="s">
        <v>69</v>
      </c>
      <c r="T191" s="15" t="s">
        <v>70</v>
      </c>
      <c r="U191" s="15" t="s">
        <v>71</v>
      </c>
      <c r="V191" s="15" t="s">
        <v>72</v>
      </c>
      <c r="W191" s="15"/>
    </row>
    <row r="192" spans="1:23" x14ac:dyDescent="0.35">
      <c r="B192" s="40" t="s">
        <v>120</v>
      </c>
      <c r="C192" s="3">
        <f>'Copper Weighted Price'!E364</f>
        <v>549941155.90333712</v>
      </c>
      <c r="D192" s="3">
        <f>'Copper Weighted Price'!F364</f>
        <v>422235530.14834744</v>
      </c>
      <c r="E192" s="3">
        <f>'Copper Weighted Price'!G364</f>
        <v>294529904.39335805</v>
      </c>
      <c r="F192" s="3">
        <f>'Copper Weighted Price'!H364</f>
        <v>331815155.89972216</v>
      </c>
      <c r="G192" s="3">
        <f>'Copper Weighted Price'!I364</f>
        <v>318866473.82313967</v>
      </c>
      <c r="H192" s="3">
        <f>'Copper Weighted Price'!J364</f>
        <v>310421159.15262789</v>
      </c>
      <c r="I192" s="3">
        <f>'Copper Weighted Price'!K364</f>
        <v>293437312.58434206</v>
      </c>
      <c r="J192" s="3">
        <f>'Copper Weighted Price'!L364</f>
        <v>277862549.56705022</v>
      </c>
      <c r="K192" s="3">
        <f>'Copper Weighted Price'!M364</f>
        <v>248753586.24695346</v>
      </c>
      <c r="L192" s="3">
        <f>'Copper Weighted Price'!N364</f>
        <v>195824386.46004021</v>
      </c>
      <c r="M192" s="3">
        <f>'Copper Weighted Price'!O364</f>
        <v>158068796.60986105</v>
      </c>
      <c r="N192" s="3">
        <f>'Copper Weighted Price'!P364</f>
        <v>103207910.4772813</v>
      </c>
      <c r="O192" s="3">
        <f>'Copper Weighted Price'!Q364</f>
        <v>85399781.116054684</v>
      </c>
      <c r="P192" s="3">
        <f>'Copper Weighted Price'!R364</f>
        <v>85399781.116054684</v>
      </c>
      <c r="Q192" s="3">
        <f>'Copper Weighted Price'!S364</f>
        <v>85399781.116054684</v>
      </c>
      <c r="R192" s="71">
        <v>0</v>
      </c>
      <c r="S192" s="71">
        <v>0</v>
      </c>
      <c r="T192" s="71">
        <v>0</v>
      </c>
      <c r="U192" s="71">
        <v>0</v>
      </c>
      <c r="V192" s="71">
        <v>0</v>
      </c>
      <c r="W192" s="71"/>
    </row>
    <row r="193" spans="2:23" x14ac:dyDescent="0.35">
      <c r="B193" s="40" t="s">
        <v>121</v>
      </c>
      <c r="C193" s="3">
        <f>C183</f>
        <v>3497629.9523844309</v>
      </c>
      <c r="D193" s="3">
        <f t="shared" ref="D193:Q193" si="43">D183</f>
        <v>3146736.2338839122</v>
      </c>
      <c r="E193" s="3">
        <f t="shared" si="43"/>
        <v>2916964.4097619313</v>
      </c>
      <c r="F193" s="3">
        <f t="shared" si="43"/>
        <v>2694731.4776870101</v>
      </c>
      <c r="G193" s="3">
        <f t="shared" si="43"/>
        <v>2415782.8269984876</v>
      </c>
      <c r="H193" s="3">
        <f t="shared" si="43"/>
        <v>2177989.2404231601</v>
      </c>
      <c r="I193" s="3">
        <f t="shared" si="43"/>
        <v>1934259.1941721831</v>
      </c>
      <c r="J193" s="3">
        <f t="shared" si="43"/>
        <v>1666860.5234101363</v>
      </c>
      <c r="K193" s="3">
        <f t="shared" si="43"/>
        <v>1373511.0482970017</v>
      </c>
      <c r="L193" s="3">
        <f t="shared" si="43"/>
        <v>1086368.7636320598</v>
      </c>
      <c r="M193" s="3">
        <f t="shared" si="43"/>
        <v>714776.98404433602</v>
      </c>
      <c r="N193" s="3">
        <f t="shared" si="43"/>
        <v>323767.17631600797</v>
      </c>
      <c r="O193" s="3">
        <f t="shared" si="43"/>
        <v>10846.991573642837</v>
      </c>
      <c r="P193" s="3">
        <f t="shared" si="43"/>
        <v>0</v>
      </c>
      <c r="Q193" s="3">
        <f t="shared" si="43"/>
        <v>0</v>
      </c>
      <c r="R193" s="71">
        <v>0</v>
      </c>
      <c r="S193" s="71">
        <v>0</v>
      </c>
      <c r="T193" s="71">
        <v>0</v>
      </c>
      <c r="U193" s="71">
        <v>0</v>
      </c>
      <c r="V193" s="71">
        <v>0</v>
      </c>
      <c r="W193" s="71"/>
    </row>
    <row r="194" spans="2:23" x14ac:dyDescent="0.35">
      <c r="B194" s="40"/>
    </row>
    <row r="195" spans="2:23" x14ac:dyDescent="0.35">
      <c r="B195" s="40" t="s">
        <v>122</v>
      </c>
      <c r="C195" s="3">
        <f>C192*C$128</f>
        <v>549941155.90333712</v>
      </c>
      <c r="D195" s="3">
        <f t="shared" ref="D195:V195" si="44">D192*D$128</f>
        <v>394244192.48211712</v>
      </c>
      <c r="E195" s="3">
        <f t="shared" si="44"/>
        <v>256773650.10784975</v>
      </c>
      <c r="F195" s="3">
        <f t="shared" si="44"/>
        <v>270102003.96978104</v>
      </c>
      <c r="G195" s="3">
        <f t="shared" si="44"/>
        <v>242354437.38336256</v>
      </c>
      <c r="H195" s="3">
        <f t="shared" si="44"/>
        <v>220294656.07644936</v>
      </c>
      <c r="I195" s="3">
        <f t="shared" si="44"/>
        <v>194436820.88167745</v>
      </c>
      <c r="J195" s="3">
        <f t="shared" si="44"/>
        <v>171911021.33603948</v>
      </c>
      <c r="K195" s="3">
        <f t="shared" si="44"/>
        <v>143698946.42392698</v>
      </c>
      <c r="L195" s="3">
        <f t="shared" si="44"/>
        <v>105623738.97993387</v>
      </c>
      <c r="M195" s="3">
        <f t="shared" si="44"/>
        <v>79607033.1564354</v>
      </c>
      <c r="N195" s="3">
        <f t="shared" si="44"/>
        <v>48532068.998485573</v>
      </c>
      <c r="O195" s="3">
        <f t="shared" si="44"/>
        <v>37495841.749952212</v>
      </c>
      <c r="P195" s="3">
        <f t="shared" si="44"/>
        <v>35010123.015828401</v>
      </c>
      <c r="Q195" s="3">
        <f t="shared" si="44"/>
        <v>32689190.490969561</v>
      </c>
      <c r="R195" s="3">
        <f t="shared" si="44"/>
        <v>0</v>
      </c>
      <c r="S195" s="3">
        <f t="shared" si="44"/>
        <v>0</v>
      </c>
      <c r="T195" s="3">
        <f t="shared" si="44"/>
        <v>0</v>
      </c>
      <c r="U195" s="3">
        <f t="shared" si="44"/>
        <v>0</v>
      </c>
      <c r="V195" s="3">
        <f t="shared" si="44"/>
        <v>0</v>
      </c>
      <c r="W195" s="3"/>
    </row>
    <row r="196" spans="2:23" x14ac:dyDescent="0.35">
      <c r="B196" s="40"/>
    </row>
    <row r="197" spans="2:23" x14ac:dyDescent="0.35">
      <c r="B197" s="40" t="s">
        <v>123</v>
      </c>
      <c r="C197" s="211">
        <f>SUM(C195:V195)</f>
        <v>2782714880.9561462</v>
      </c>
    </row>
    <row r="200" spans="2:23" x14ac:dyDescent="0.35">
      <c r="B200" s="38" t="s">
        <v>10</v>
      </c>
      <c r="C200" s="43">
        <v>1</v>
      </c>
      <c r="D200" s="43">
        <v>2</v>
      </c>
      <c r="E200" s="43">
        <v>3</v>
      </c>
      <c r="F200" s="43">
        <v>4</v>
      </c>
      <c r="G200" s="43">
        <v>5</v>
      </c>
      <c r="H200" s="43">
        <v>6</v>
      </c>
      <c r="I200" s="43">
        <v>7</v>
      </c>
      <c r="J200" s="43">
        <v>8</v>
      </c>
      <c r="K200" s="43">
        <v>9</v>
      </c>
      <c r="L200" s="43">
        <v>10</v>
      </c>
      <c r="M200" s="43">
        <v>11</v>
      </c>
      <c r="N200" s="43">
        <v>12</v>
      </c>
      <c r="O200" s="43">
        <v>13</v>
      </c>
      <c r="P200" s="43">
        <v>14</v>
      </c>
      <c r="Q200" s="43">
        <v>15</v>
      </c>
      <c r="R200" s="43">
        <v>16</v>
      </c>
      <c r="S200" s="43">
        <v>17</v>
      </c>
      <c r="T200" s="43">
        <v>18</v>
      </c>
      <c r="U200" s="43">
        <v>19</v>
      </c>
      <c r="V200" s="43">
        <v>20</v>
      </c>
      <c r="W200" s="43"/>
    </row>
    <row r="201" spans="2:23" x14ac:dyDescent="0.35">
      <c r="C201" s="15" t="s">
        <v>0</v>
      </c>
      <c r="D201" s="15" t="s">
        <v>1</v>
      </c>
      <c r="E201" s="52" t="s">
        <v>2</v>
      </c>
      <c r="F201" s="52" t="s">
        <v>3</v>
      </c>
      <c r="G201" s="15" t="s">
        <v>4</v>
      </c>
      <c r="H201" s="15" t="s">
        <v>5</v>
      </c>
      <c r="I201" s="15" t="s">
        <v>6</v>
      </c>
      <c r="J201" s="15" t="s">
        <v>7</v>
      </c>
      <c r="K201" s="15" t="s">
        <v>8</v>
      </c>
      <c r="L201" s="15" t="s">
        <v>9</v>
      </c>
      <c r="M201" s="15" t="s">
        <v>63</v>
      </c>
      <c r="N201" s="15" t="s">
        <v>64</v>
      </c>
      <c r="O201" s="15" t="s">
        <v>65</v>
      </c>
      <c r="P201" s="15" t="s">
        <v>66</v>
      </c>
      <c r="Q201" s="15" t="s">
        <v>67</v>
      </c>
      <c r="R201" s="15" t="s">
        <v>68</v>
      </c>
      <c r="S201" s="15" t="s">
        <v>69</v>
      </c>
      <c r="T201" s="15" t="s">
        <v>70</v>
      </c>
      <c r="U201" s="15" t="s">
        <v>71</v>
      </c>
      <c r="V201" s="15" t="s">
        <v>72</v>
      </c>
      <c r="W201" s="15"/>
    </row>
    <row r="202" spans="2:23" x14ac:dyDescent="0.35">
      <c r="B202" s="40" t="s">
        <v>120</v>
      </c>
      <c r="C202" s="3">
        <f>'Copper Weighted Price'!E452</f>
        <v>554431651.66150236</v>
      </c>
      <c r="D202" s="3">
        <f>'Copper Weighted Price'!F452</f>
        <v>422235530.14834744</v>
      </c>
      <c r="E202" s="3">
        <f>'Copper Weighted Price'!G452</f>
        <v>290039408.63519293</v>
      </c>
      <c r="F202" s="3">
        <f>'Copper Weighted Price'!H452</f>
        <v>302207374.84064579</v>
      </c>
      <c r="G202" s="3">
        <f>'Copper Weighted Price'!I452</f>
        <v>287085296.16520435</v>
      </c>
      <c r="H202" s="3">
        <f>'Copper Weighted Price'!J452</f>
        <v>278480280.62651539</v>
      </c>
      <c r="I202" s="3">
        <f>'Copper Weighted Price'!K452</f>
        <v>259849200.69617081</v>
      </c>
      <c r="J202" s="3">
        <f>'Copper Weighted Price'!L452</f>
        <v>241969067.00093335</v>
      </c>
      <c r="K202" s="3">
        <f>'Copper Weighted Price'!M452</f>
        <v>213108650.62674162</v>
      </c>
      <c r="L202" s="3">
        <f>'Copper Weighted Price'!N452</f>
        <v>167093301.78379723</v>
      </c>
      <c r="M202" s="3">
        <f>'Copper Weighted Price'!O452</f>
        <v>118693467.54547262</v>
      </c>
      <c r="N202" s="3">
        <f>'Copper Weighted Price'!P452</f>
        <v>58429569.315182827</v>
      </c>
      <c r="O202" s="3">
        <f>'Copper Weighted Price'!Q452</f>
        <v>41110569.960120447</v>
      </c>
      <c r="P202" s="3">
        <f>'Copper Weighted Price'!R452</f>
        <v>41110569.960120447</v>
      </c>
      <c r="Q202" s="3">
        <f>'Copper Weighted Price'!S452</f>
        <v>41110569.960120447</v>
      </c>
      <c r="R202" s="71">
        <v>0</v>
      </c>
      <c r="S202" s="71">
        <v>0</v>
      </c>
      <c r="T202" s="71">
        <v>0</v>
      </c>
      <c r="U202" s="71">
        <v>0</v>
      </c>
      <c r="V202" s="71">
        <v>0</v>
      </c>
      <c r="W202" s="71"/>
    </row>
    <row r="203" spans="2:23" x14ac:dyDescent="0.35">
      <c r="B203" s="40" t="s">
        <v>121</v>
      </c>
      <c r="C203" s="3">
        <f t="shared" ref="C203:Q203" si="45">C183</f>
        <v>3497629.9523844309</v>
      </c>
      <c r="D203" s="3">
        <f t="shared" si="45"/>
        <v>3146736.2338839122</v>
      </c>
      <c r="E203" s="3">
        <f t="shared" si="45"/>
        <v>2916964.4097619313</v>
      </c>
      <c r="F203" s="3">
        <f t="shared" si="45"/>
        <v>2694731.4776870101</v>
      </c>
      <c r="G203" s="3">
        <f t="shared" si="45"/>
        <v>2415782.8269984876</v>
      </c>
      <c r="H203" s="3">
        <f t="shared" si="45"/>
        <v>2177989.2404231601</v>
      </c>
      <c r="I203" s="3">
        <f t="shared" si="45"/>
        <v>1934259.1941721831</v>
      </c>
      <c r="J203" s="3">
        <f t="shared" si="45"/>
        <v>1666860.5234101363</v>
      </c>
      <c r="K203" s="3">
        <f t="shared" si="45"/>
        <v>1373511.0482970017</v>
      </c>
      <c r="L203" s="3">
        <f t="shared" si="45"/>
        <v>1086368.7636320598</v>
      </c>
      <c r="M203" s="3">
        <f t="shared" si="45"/>
        <v>714776.98404433602</v>
      </c>
      <c r="N203" s="3">
        <f t="shared" si="45"/>
        <v>323767.17631600797</v>
      </c>
      <c r="O203" s="3">
        <f t="shared" si="45"/>
        <v>10846.991573642837</v>
      </c>
      <c r="P203" s="3">
        <f t="shared" si="45"/>
        <v>0</v>
      </c>
      <c r="Q203" s="3">
        <f t="shared" si="45"/>
        <v>0</v>
      </c>
      <c r="R203" s="71">
        <v>0</v>
      </c>
      <c r="S203" s="71">
        <v>0</v>
      </c>
      <c r="T203" s="71">
        <v>0</v>
      </c>
      <c r="U203" s="71">
        <v>0</v>
      </c>
      <c r="V203" s="71">
        <v>0</v>
      </c>
      <c r="W203" s="71"/>
    </row>
    <row r="204" spans="2:23" x14ac:dyDescent="0.35">
      <c r="B204" s="40"/>
    </row>
    <row r="205" spans="2:23" x14ac:dyDescent="0.35">
      <c r="B205" s="40" t="s">
        <v>122</v>
      </c>
      <c r="C205" s="3">
        <f>C202*C$128</f>
        <v>554431651.66150236</v>
      </c>
      <c r="D205" s="3">
        <f t="shared" ref="D205:V205" si="46">D202*D$128</f>
        <v>394244192.48211712</v>
      </c>
      <c r="E205" s="3">
        <f t="shared" si="46"/>
        <v>252858798.10328746</v>
      </c>
      <c r="F205" s="3">
        <f t="shared" si="46"/>
        <v>246000871.5924165</v>
      </c>
      <c r="G205" s="3">
        <f t="shared" si="46"/>
        <v>218199155.90042523</v>
      </c>
      <c r="H205" s="3">
        <f t="shared" si="46"/>
        <v>197627371.18872708</v>
      </c>
      <c r="I205" s="3">
        <f t="shared" si="46"/>
        <v>172180736.1409989</v>
      </c>
      <c r="J205" s="3">
        <f t="shared" si="46"/>
        <v>149704051.5343768</v>
      </c>
      <c r="K205" s="3">
        <f t="shared" si="46"/>
        <v>123107726.93136428</v>
      </c>
      <c r="L205" s="3">
        <f t="shared" si="46"/>
        <v>90126769.254597217</v>
      </c>
      <c r="M205" s="3">
        <f t="shared" si="46"/>
        <v>59776723.863255292</v>
      </c>
      <c r="N205" s="3">
        <f t="shared" si="46"/>
        <v>27475683.56381423</v>
      </c>
      <c r="O205" s="3">
        <f t="shared" si="46"/>
        <v>18050109.793375418</v>
      </c>
      <c r="P205" s="3">
        <f t="shared" si="46"/>
        <v>16853510.544701602</v>
      </c>
      <c r="Q205" s="3">
        <f t="shared" si="46"/>
        <v>15736237.670122879</v>
      </c>
      <c r="R205" s="3">
        <f t="shared" si="46"/>
        <v>0</v>
      </c>
      <c r="S205" s="3">
        <f t="shared" si="46"/>
        <v>0</v>
      </c>
      <c r="T205" s="3">
        <f t="shared" si="46"/>
        <v>0</v>
      </c>
      <c r="U205" s="3">
        <f t="shared" si="46"/>
        <v>0</v>
      </c>
      <c r="V205" s="3">
        <f t="shared" si="46"/>
        <v>0</v>
      </c>
      <c r="W205" s="3"/>
    </row>
    <row r="206" spans="2:23" x14ac:dyDescent="0.35">
      <c r="B206" s="40"/>
    </row>
    <row r="207" spans="2:23" x14ac:dyDescent="0.35">
      <c r="B207" s="40" t="s">
        <v>123</v>
      </c>
      <c r="C207" s="211">
        <f>SUM(C205:V205)</f>
        <v>2536373590.2250824</v>
      </c>
    </row>
    <row r="209" spans="1:3" ht="15.5" x14ac:dyDescent="0.35">
      <c r="A209" s="56" t="s">
        <v>124</v>
      </c>
      <c r="B209" s="40"/>
    </row>
    <row r="210" spans="1:3" ht="15.5" x14ac:dyDescent="0.35">
      <c r="A210" s="56"/>
      <c r="B210" s="40"/>
    </row>
    <row r="211" spans="1:3" x14ac:dyDescent="0.35">
      <c r="B211" s="40" t="s">
        <v>125</v>
      </c>
      <c r="C211" s="211">
        <f>C155</f>
        <v>2800314976.3614221</v>
      </c>
    </row>
    <row r="212" spans="1:3" x14ac:dyDescent="0.35">
      <c r="B212" s="40" t="s">
        <v>126</v>
      </c>
      <c r="C212" s="211">
        <f>C165</f>
        <v>3136161999.0491548</v>
      </c>
    </row>
    <row r="213" spans="1:3" x14ac:dyDescent="0.35">
      <c r="B213" s="40" t="s">
        <v>127</v>
      </c>
      <c r="C213" s="211">
        <f>C175</f>
        <v>2641345660.5086265</v>
      </c>
    </row>
    <row r="214" spans="1:3" x14ac:dyDescent="0.35">
      <c r="B214" s="40"/>
    </row>
    <row r="215" spans="1:3" x14ac:dyDescent="0.35">
      <c r="B215" s="40" t="s">
        <v>128</v>
      </c>
      <c r="C215" s="211">
        <f>C187</f>
        <v>2640609161.6810513</v>
      </c>
    </row>
    <row r="216" spans="1:3" x14ac:dyDescent="0.35">
      <c r="B216" s="40" t="s">
        <v>129</v>
      </c>
      <c r="C216" s="211">
        <f>C197</f>
        <v>2782714880.9561462</v>
      </c>
    </row>
    <row r="217" spans="1:3" x14ac:dyDescent="0.35">
      <c r="B217" s="40" t="s">
        <v>130</v>
      </c>
      <c r="C217" s="211">
        <f>C207</f>
        <v>2536373590.2250824</v>
      </c>
    </row>
    <row r="218" spans="1:3" x14ac:dyDescent="0.35">
      <c r="B218" s="40"/>
    </row>
    <row r="219" spans="1:3" x14ac:dyDescent="0.35">
      <c r="B219" s="40" t="s">
        <v>131</v>
      </c>
      <c r="C219" s="211">
        <f>(C211+C215)</f>
        <v>5440924138.0424728</v>
      </c>
    </row>
    <row r="220" spans="1:3" x14ac:dyDescent="0.35">
      <c r="B220" s="40" t="s">
        <v>132</v>
      </c>
      <c r="C220" s="211">
        <f>(C212+C216)</f>
        <v>5918876880.0053005</v>
      </c>
    </row>
    <row r="221" spans="1:3" x14ac:dyDescent="0.35">
      <c r="B221" s="40" t="s">
        <v>133</v>
      </c>
      <c r="C221" s="211">
        <f>(C213+C217)</f>
        <v>5177719250.7337093</v>
      </c>
    </row>
    <row r="222" spans="1:3" x14ac:dyDescent="0.35">
      <c r="B222" s="40"/>
    </row>
    <row r="223" spans="1:3" ht="21" x14ac:dyDescent="0.5">
      <c r="A223" s="203" t="s">
        <v>134</v>
      </c>
      <c r="B223" s="40"/>
    </row>
    <row r="224" spans="1:3" x14ac:dyDescent="0.35">
      <c r="B224" s="40"/>
    </row>
    <row r="225" spans="1:23" ht="15.5" x14ac:dyDescent="0.35">
      <c r="A225" s="56" t="s">
        <v>135</v>
      </c>
      <c r="B225" s="40"/>
    </row>
    <row r="226" spans="1:23" x14ac:dyDescent="0.35">
      <c r="A226" t="s">
        <v>136</v>
      </c>
      <c r="B226" s="40"/>
    </row>
    <row r="227" spans="1:23" x14ac:dyDescent="0.35">
      <c r="B227" s="40"/>
    </row>
    <row r="228" spans="1:23" x14ac:dyDescent="0.35">
      <c r="B228" s="38" t="s">
        <v>137</v>
      </c>
      <c r="C228" s="43">
        <v>1</v>
      </c>
      <c r="D228" s="43">
        <v>2</v>
      </c>
      <c r="E228" s="43">
        <v>3</v>
      </c>
      <c r="F228" s="43">
        <v>4</v>
      </c>
      <c r="G228" s="43">
        <v>5</v>
      </c>
      <c r="H228" s="43">
        <v>6</v>
      </c>
      <c r="I228" s="43">
        <v>7</v>
      </c>
      <c r="J228" s="43">
        <v>8</v>
      </c>
      <c r="K228" s="43">
        <v>9</v>
      </c>
      <c r="L228" s="43">
        <v>10</v>
      </c>
      <c r="M228" s="43">
        <v>11</v>
      </c>
      <c r="N228" s="43">
        <v>12</v>
      </c>
      <c r="O228" s="43">
        <v>13</v>
      </c>
      <c r="P228" s="43">
        <v>14</v>
      </c>
      <c r="Q228" s="43">
        <v>15</v>
      </c>
      <c r="R228" s="43">
        <v>16</v>
      </c>
      <c r="S228" s="43">
        <v>17</v>
      </c>
      <c r="T228" s="43">
        <v>18</v>
      </c>
      <c r="U228" s="43">
        <v>19</v>
      </c>
      <c r="V228" s="43">
        <v>20</v>
      </c>
      <c r="W228" s="43"/>
    </row>
    <row r="229" spans="1:23" x14ac:dyDescent="0.35">
      <c r="B229" s="40"/>
      <c r="C229" s="15" t="s">
        <v>0</v>
      </c>
      <c r="D229" s="15" t="s">
        <v>1</v>
      </c>
      <c r="E229" s="52" t="s">
        <v>2</v>
      </c>
      <c r="F229" s="52" t="s">
        <v>3</v>
      </c>
      <c r="G229" s="15" t="s">
        <v>4</v>
      </c>
      <c r="H229" s="15" t="s">
        <v>5</v>
      </c>
      <c r="I229" s="15" t="s">
        <v>6</v>
      </c>
      <c r="J229" s="15" t="s">
        <v>7</v>
      </c>
      <c r="K229" s="15" t="s">
        <v>8</v>
      </c>
      <c r="L229" s="15" t="s">
        <v>9</v>
      </c>
      <c r="M229" s="15" t="s">
        <v>63</v>
      </c>
      <c r="N229" s="15" t="s">
        <v>64</v>
      </c>
      <c r="O229" s="15" t="s">
        <v>65</v>
      </c>
      <c r="P229" s="15" t="s">
        <v>66</v>
      </c>
      <c r="Q229" s="15" t="s">
        <v>67</v>
      </c>
      <c r="R229" s="15" t="s">
        <v>68</v>
      </c>
      <c r="S229" s="15" t="s">
        <v>69</v>
      </c>
      <c r="T229" s="15" t="s">
        <v>70</v>
      </c>
      <c r="U229" s="15" t="s">
        <v>71</v>
      </c>
      <c r="V229" s="15" t="s">
        <v>72</v>
      </c>
      <c r="W229" s="15"/>
    </row>
    <row r="230" spans="1:23" x14ac:dyDescent="0.35">
      <c r="B230" s="40" t="s">
        <v>138</v>
      </c>
      <c r="C230" s="114">
        <f t="shared" ref="C230:V230" si="47">C$292+C$138</f>
        <v>19.663309127891512</v>
      </c>
      <c r="D230" s="114">
        <f t="shared" si="47"/>
        <v>22.96092126570753</v>
      </c>
      <c r="E230" s="114">
        <f t="shared" si="47"/>
        <v>19.449027112621817</v>
      </c>
      <c r="F230" s="114">
        <f t="shared" si="47"/>
        <v>17.415082858935033</v>
      </c>
      <c r="G230" s="114">
        <f t="shared" si="47"/>
        <v>18.58936656395273</v>
      </c>
      <c r="H230" s="61">
        <f t="shared" si="47"/>
        <v>15.850401372238327</v>
      </c>
      <c r="I230" s="61">
        <f t="shared" si="47"/>
        <v>18.169470465125059</v>
      </c>
      <c r="J230" s="61">
        <f t="shared" si="47"/>
        <v>18.703203859207228</v>
      </c>
      <c r="K230" s="61">
        <f t="shared" si="47"/>
        <v>18.726144063154095</v>
      </c>
      <c r="L230" s="61">
        <f t="shared" si="47"/>
        <v>18.627965492465492</v>
      </c>
      <c r="M230" s="61">
        <f t="shared" si="47"/>
        <v>18.627965492465492</v>
      </c>
      <c r="N230" s="61">
        <f t="shared" si="47"/>
        <v>18.627965492465492</v>
      </c>
      <c r="O230" s="61">
        <f t="shared" si="47"/>
        <v>18.627965492465492</v>
      </c>
      <c r="P230" s="61">
        <f t="shared" si="47"/>
        <v>18.627965492465492</v>
      </c>
      <c r="Q230" s="61">
        <f t="shared" si="47"/>
        <v>18.627965492465492</v>
      </c>
      <c r="R230" s="61">
        <f t="shared" si="47"/>
        <v>18.627965492465492</v>
      </c>
      <c r="S230" s="61">
        <f t="shared" si="47"/>
        <v>18.627965492465492</v>
      </c>
      <c r="T230" s="61">
        <f t="shared" si="47"/>
        <v>18.627965492465492</v>
      </c>
      <c r="U230" s="61">
        <f t="shared" si="47"/>
        <v>18.627965492465492</v>
      </c>
      <c r="V230" s="61">
        <f t="shared" si="47"/>
        <v>18.627965492465492</v>
      </c>
      <c r="W230" s="61"/>
    </row>
    <row r="231" spans="1:23" x14ac:dyDescent="0.35">
      <c r="B231" s="40" t="s">
        <v>139</v>
      </c>
      <c r="C231" s="122">
        <f t="shared" ref="C231:V231" si="48">C67</f>
        <v>56663</v>
      </c>
      <c r="D231" s="122">
        <f t="shared" si="48"/>
        <v>126948</v>
      </c>
      <c r="E231" s="122">
        <f t="shared" si="48"/>
        <v>237736</v>
      </c>
      <c r="F231" s="122">
        <f t="shared" si="48"/>
        <v>364784</v>
      </c>
      <c r="G231" s="122">
        <f t="shared" si="48"/>
        <v>500719</v>
      </c>
      <c r="H231" s="3">
        <f t="shared" si="48"/>
        <v>651720</v>
      </c>
      <c r="I231" s="3">
        <f t="shared" si="48"/>
        <v>835858</v>
      </c>
      <c r="J231" s="3">
        <f t="shared" si="48"/>
        <v>1019435</v>
      </c>
      <c r="K231" s="3">
        <f t="shared" si="48"/>
        <v>1220990</v>
      </c>
      <c r="L231" s="3">
        <f t="shared" si="48"/>
        <v>1413269</v>
      </c>
      <c r="M231" s="3">
        <f t="shared" si="48"/>
        <v>1546588</v>
      </c>
      <c r="N231" s="3">
        <f t="shared" si="48"/>
        <v>1657200</v>
      </c>
      <c r="O231" s="3">
        <f t="shared" si="48"/>
        <v>1749957</v>
      </c>
      <c r="P231" s="3">
        <f t="shared" si="48"/>
        <v>1820000</v>
      </c>
      <c r="Q231" s="3">
        <f t="shared" si="48"/>
        <v>1881042</v>
      </c>
      <c r="R231" s="3">
        <f t="shared" si="48"/>
        <v>1920229</v>
      </c>
      <c r="S231" s="3">
        <f t="shared" si="48"/>
        <v>1930527</v>
      </c>
      <c r="T231" s="3">
        <f t="shared" si="48"/>
        <v>1940203</v>
      </c>
      <c r="U231" s="3">
        <f t="shared" si="48"/>
        <v>1940203</v>
      </c>
      <c r="V231" s="3">
        <f t="shared" si="48"/>
        <v>1940203</v>
      </c>
      <c r="W231" s="3"/>
    </row>
    <row r="232" spans="1:23" x14ac:dyDescent="0.35">
      <c r="B232" s="40" t="s">
        <v>140</v>
      </c>
      <c r="C232" s="122">
        <f t="shared" ref="C232:G232" si="49">C230*C231*months_in_year</f>
        <v>13370185.021364601</v>
      </c>
      <c r="D232" s="122">
        <f t="shared" si="49"/>
        <v>34978116.394068472</v>
      </c>
      <c r="E232" s="122">
        <f t="shared" si="49"/>
        <v>55484806.915755123</v>
      </c>
      <c r="F232" s="122">
        <f t="shared" si="49"/>
        <v>76232923.027365088</v>
      </c>
      <c r="G232" s="122">
        <f t="shared" si="49"/>
        <v>111696588.43843016</v>
      </c>
      <c r="H232" s="3">
        <f t="shared" ref="H232:V232" si="50">H230*H231*months_in_year</f>
        <v>123960282.98778194</v>
      </c>
      <c r="I232" s="3">
        <f t="shared" si="50"/>
        <v>182245166.92846203</v>
      </c>
      <c r="J232" s="3">
        <f t="shared" si="50"/>
        <v>228800407.51453105</v>
      </c>
      <c r="K232" s="3">
        <f t="shared" si="50"/>
        <v>274373215.67604619</v>
      </c>
      <c r="L232" s="3">
        <f t="shared" si="50"/>
        <v>315915913.96285456</v>
      </c>
      <c r="M232" s="3">
        <f t="shared" si="50"/>
        <v>345717454.74073464</v>
      </c>
      <c r="N232" s="3">
        <f t="shared" si="50"/>
        <v>370443172.96936572</v>
      </c>
      <c r="O232" s="3">
        <f t="shared" si="50"/>
        <v>391177663.31158119</v>
      </c>
      <c r="P232" s="3">
        <f t="shared" si="50"/>
        <v>406834766.35544634</v>
      </c>
      <c r="Q232" s="3">
        <f t="shared" si="50"/>
        <v>420479825.59053922</v>
      </c>
      <c r="R232" s="3">
        <f t="shared" si="50"/>
        <v>429239514.59557825</v>
      </c>
      <c r="S232" s="3">
        <f t="shared" si="50"/>
        <v>431541484.05927515</v>
      </c>
      <c r="T232" s="3">
        <f t="shared" si="50"/>
        <v>433704414.38853633</v>
      </c>
      <c r="U232" s="3">
        <f t="shared" si="50"/>
        <v>433704414.38853633</v>
      </c>
      <c r="V232" s="3">
        <f t="shared" si="50"/>
        <v>433704414.38853633</v>
      </c>
      <c r="W232" s="3"/>
    </row>
    <row r="233" spans="1:23" x14ac:dyDescent="0.35">
      <c r="B233" s="40" t="s">
        <v>141</v>
      </c>
      <c r="C233" s="122">
        <f>C$142*C$92</f>
        <v>4534686</v>
      </c>
      <c r="D233" s="122">
        <f>D$142*D$92</f>
        <v>5703204</v>
      </c>
      <c r="E233" s="122">
        <f t="shared" ref="E233:V233" si="51">E$142*E$92</f>
        <v>9055644</v>
      </c>
      <c r="F233" s="122">
        <f t="shared" si="51"/>
        <v>11011505.24</v>
      </c>
      <c r="G233" s="122">
        <f t="shared" si="51"/>
        <v>12271350.780537283</v>
      </c>
      <c r="H233" s="122">
        <f t="shared" si="51"/>
        <v>14091675.646621605</v>
      </c>
      <c r="I233" s="122">
        <f t="shared" si="51"/>
        <v>17618713.614178222</v>
      </c>
      <c r="J233" s="122">
        <f t="shared" si="51"/>
        <v>18258555.337868631</v>
      </c>
      <c r="K233" s="122">
        <f t="shared" si="51"/>
        <v>20636042.5175821</v>
      </c>
      <c r="L233" s="122">
        <f t="shared" si="51"/>
        <v>20544291.648611989</v>
      </c>
      <c r="M233" s="122">
        <f t="shared" si="51"/>
        <v>15233991.167626014</v>
      </c>
      <c r="N233" s="122">
        <f t="shared" si="51"/>
        <v>13374110.710980974</v>
      </c>
      <c r="O233" s="122">
        <f t="shared" si="51"/>
        <v>11072006.646033756</v>
      </c>
      <c r="P233" s="122">
        <f t="shared" si="51"/>
        <v>9054361.4331550747</v>
      </c>
      <c r="Q233" s="122">
        <f t="shared" si="51"/>
        <v>8301152.9761454323</v>
      </c>
      <c r="R233" s="122">
        <f t="shared" si="51"/>
        <v>6320514.31102526</v>
      </c>
      <c r="S233" s="122">
        <f t="shared" si="51"/>
        <v>3644727.587133104</v>
      </c>
      <c r="T233" s="122">
        <f t="shared" si="51"/>
        <v>3600301.1801748946</v>
      </c>
      <c r="U233" s="122">
        <f t="shared" si="51"/>
        <v>2699252.0286112102</v>
      </c>
      <c r="V233" s="122">
        <f t="shared" si="51"/>
        <v>2699252.0286112102</v>
      </c>
      <c r="W233" s="3"/>
    </row>
    <row r="234" spans="1:23" x14ac:dyDescent="0.35">
      <c r="B234" s="40"/>
    </row>
    <row r="235" spans="1:23" x14ac:dyDescent="0.35">
      <c r="B235" s="40" t="s">
        <v>142</v>
      </c>
      <c r="C235" s="3">
        <f t="shared" ref="C235:G235" si="52">SUM(C232:C233)*C$127</f>
        <v>17904871.021364599</v>
      </c>
      <c r="D235" s="3">
        <f t="shared" si="52"/>
        <v>37737774.020471677</v>
      </c>
      <c r="E235" s="3">
        <f t="shared" si="52"/>
        <v>55538541.891769543</v>
      </c>
      <c r="F235" s="3">
        <f t="shared" si="52"/>
        <v>69643633.024364173</v>
      </c>
      <c r="G235" s="3">
        <f t="shared" si="52"/>
        <v>91798236.531098381</v>
      </c>
      <c r="H235" s="3">
        <f t="shared" ref="H235:V235" si="53">SUM(H232:H233)*H$127</f>
        <v>95715267.184155881</v>
      </c>
      <c r="I235" s="3">
        <f t="shared" si="53"/>
        <v>128783637.44274898</v>
      </c>
      <c r="J235" s="3">
        <f t="shared" si="53"/>
        <v>147949913.17084783</v>
      </c>
      <c r="K235" s="3">
        <f t="shared" si="53"/>
        <v>164186511.29738835</v>
      </c>
      <c r="L235" s="3">
        <f t="shared" si="53"/>
        <v>174029656.91597265</v>
      </c>
      <c r="M235" s="3">
        <f t="shared" si="53"/>
        <v>173510624.36103117</v>
      </c>
      <c r="N235" s="3">
        <f t="shared" si="53"/>
        <v>171470550.80921707</v>
      </c>
      <c r="O235" s="3">
        <f t="shared" si="53"/>
        <v>167012293.6714367</v>
      </c>
      <c r="P235" s="3">
        <f t="shared" si="53"/>
        <v>160478937.33244801</v>
      </c>
      <c r="Q235" s="3">
        <f t="shared" si="53"/>
        <v>153767202.21180543</v>
      </c>
      <c r="R235" s="3">
        <f t="shared" si="53"/>
        <v>145165678.39366141</v>
      </c>
      <c r="S235" s="3">
        <f t="shared" si="53"/>
        <v>134796552.6594936</v>
      </c>
      <c r="T235" s="3">
        <f t="shared" si="53"/>
        <v>125885453.23515454</v>
      </c>
      <c r="U235" s="3">
        <f t="shared" si="53"/>
        <v>116752854.28842899</v>
      </c>
      <c r="V235" s="3">
        <f t="shared" si="53"/>
        <v>108506370.15653251</v>
      </c>
      <c r="W235" s="3"/>
    </row>
    <row r="236" spans="1:23" x14ac:dyDescent="0.35">
      <c r="B236" s="40" t="s">
        <v>143</v>
      </c>
      <c r="C236" s="211">
        <f>SUM(C235:V235)</f>
        <v>2440634559.619391</v>
      </c>
    </row>
    <row r="237" spans="1:23" x14ac:dyDescent="0.35">
      <c r="B237" s="40"/>
    </row>
    <row r="239" spans="1:23" x14ac:dyDescent="0.35">
      <c r="B239" s="40" t="s">
        <v>144</v>
      </c>
      <c r="C239" s="114">
        <f t="shared" ref="C239:V239" si="54">C$308+C$138</f>
        <v>19.663309127891512</v>
      </c>
      <c r="D239" s="114">
        <f t="shared" si="54"/>
        <v>22.96092126570753</v>
      </c>
      <c r="E239" s="114">
        <f t="shared" si="54"/>
        <v>19.449027112621817</v>
      </c>
      <c r="F239" s="114">
        <f t="shared" si="54"/>
        <v>17.415082858935033</v>
      </c>
      <c r="G239" s="114">
        <f t="shared" si="54"/>
        <v>18.58936656395273</v>
      </c>
      <c r="H239" s="61">
        <f t="shared" si="54"/>
        <v>16.148129140133523</v>
      </c>
      <c r="I239" s="61">
        <f t="shared" si="54"/>
        <v>18.765257578651632</v>
      </c>
      <c r="J239" s="61">
        <f t="shared" si="54"/>
        <v>19.59601217174033</v>
      </c>
      <c r="K239" s="61">
        <f t="shared" si="54"/>
        <v>19.908038921687918</v>
      </c>
      <c r="L239" s="61">
        <f t="shared" si="54"/>
        <v>20.088226770501159</v>
      </c>
      <c r="M239" s="61">
        <f t="shared" si="54"/>
        <v>20.088226770501159</v>
      </c>
      <c r="N239" s="61">
        <f t="shared" si="54"/>
        <v>20.088226770501159</v>
      </c>
      <c r="O239" s="61">
        <f t="shared" si="54"/>
        <v>20.088226770501159</v>
      </c>
      <c r="P239" s="61">
        <f t="shared" si="54"/>
        <v>20.088226770501159</v>
      </c>
      <c r="Q239" s="61">
        <f t="shared" si="54"/>
        <v>20.088226770501159</v>
      </c>
      <c r="R239" s="61">
        <f t="shared" si="54"/>
        <v>20.088226770501159</v>
      </c>
      <c r="S239" s="61">
        <f t="shared" si="54"/>
        <v>20.088226770501159</v>
      </c>
      <c r="T239" s="61">
        <f t="shared" si="54"/>
        <v>20.088226770501159</v>
      </c>
      <c r="U239" s="61">
        <f t="shared" si="54"/>
        <v>20.088226770501159</v>
      </c>
      <c r="V239" s="61">
        <f t="shared" si="54"/>
        <v>20.088226770501159</v>
      </c>
      <c r="W239" s="61"/>
    </row>
    <row r="240" spans="1:23" x14ac:dyDescent="0.35">
      <c r="B240" s="40" t="s">
        <v>139</v>
      </c>
      <c r="C240" s="122">
        <f t="shared" ref="C240:V240" si="55">C67</f>
        <v>56663</v>
      </c>
      <c r="D240" s="122">
        <f t="shared" si="55"/>
        <v>126948</v>
      </c>
      <c r="E240" s="122">
        <f t="shared" si="55"/>
        <v>237736</v>
      </c>
      <c r="F240" s="122">
        <f t="shared" si="55"/>
        <v>364784</v>
      </c>
      <c r="G240" s="122">
        <f t="shared" si="55"/>
        <v>500719</v>
      </c>
      <c r="H240" s="3">
        <f t="shared" si="55"/>
        <v>651720</v>
      </c>
      <c r="I240" s="3">
        <f t="shared" si="55"/>
        <v>835858</v>
      </c>
      <c r="J240" s="3">
        <f t="shared" si="55"/>
        <v>1019435</v>
      </c>
      <c r="K240" s="3">
        <f t="shared" si="55"/>
        <v>1220990</v>
      </c>
      <c r="L240" s="3">
        <f t="shared" si="55"/>
        <v>1413269</v>
      </c>
      <c r="M240" s="3">
        <f t="shared" si="55"/>
        <v>1546588</v>
      </c>
      <c r="N240" s="3">
        <f t="shared" si="55"/>
        <v>1657200</v>
      </c>
      <c r="O240" s="3">
        <f t="shared" si="55"/>
        <v>1749957</v>
      </c>
      <c r="P240" s="3">
        <f t="shared" si="55"/>
        <v>1820000</v>
      </c>
      <c r="Q240" s="3">
        <f t="shared" si="55"/>
        <v>1881042</v>
      </c>
      <c r="R240" s="3">
        <f t="shared" si="55"/>
        <v>1920229</v>
      </c>
      <c r="S240" s="3">
        <f t="shared" si="55"/>
        <v>1930527</v>
      </c>
      <c r="T240" s="3">
        <f t="shared" si="55"/>
        <v>1940203</v>
      </c>
      <c r="U240" s="3">
        <f t="shared" si="55"/>
        <v>1940203</v>
      </c>
      <c r="V240" s="3">
        <f t="shared" si="55"/>
        <v>1940203</v>
      </c>
      <c r="W240" s="3"/>
    </row>
    <row r="241" spans="2:23" x14ac:dyDescent="0.35">
      <c r="B241" s="40" t="s">
        <v>145</v>
      </c>
      <c r="C241" s="122">
        <f t="shared" ref="C241:G241" si="56">C239*C240*months_in_year</f>
        <v>13370185.021364601</v>
      </c>
      <c r="D241" s="122">
        <f t="shared" si="56"/>
        <v>34978116.394068472</v>
      </c>
      <c r="E241" s="122">
        <f t="shared" si="56"/>
        <v>55484806.915755123</v>
      </c>
      <c r="F241" s="122">
        <f t="shared" si="56"/>
        <v>76232923.027365088</v>
      </c>
      <c r="G241" s="122">
        <f t="shared" si="56"/>
        <v>111696588.43843016</v>
      </c>
      <c r="H241" s="3">
        <f t="shared" ref="H241:V241" si="57">H239*H240*months_in_year</f>
        <v>126288704.67849384</v>
      </c>
      <c r="I241" s="3">
        <f t="shared" si="57"/>
        <v>188221088.03011915</v>
      </c>
      <c r="J241" s="3">
        <f t="shared" si="57"/>
        <v>239722328.01957723</v>
      </c>
      <c r="K241" s="3">
        <f t="shared" si="57"/>
        <v>291690197.31590074</v>
      </c>
      <c r="L241" s="3">
        <f t="shared" si="57"/>
        <v>340680817.91663277</v>
      </c>
      <c r="M241" s="3">
        <f t="shared" si="57"/>
        <v>372818525.57443017</v>
      </c>
      <c r="N241" s="3">
        <f t="shared" si="57"/>
        <v>399482512.84889424</v>
      </c>
      <c r="O241" s="3">
        <f t="shared" si="57"/>
        <v>421842396.65551078</v>
      </c>
      <c r="P241" s="3">
        <f t="shared" si="57"/>
        <v>438726872.66774529</v>
      </c>
      <c r="Q241" s="3">
        <f t="shared" si="57"/>
        <v>453441579.13004446</v>
      </c>
      <c r="R241" s="3">
        <f t="shared" si="57"/>
        <v>462887947.23951197</v>
      </c>
      <c r="S241" s="3">
        <f t="shared" si="57"/>
        <v>465370369.95090348</v>
      </c>
      <c r="T241" s="3">
        <f t="shared" si="57"/>
        <v>467702854.13767987</v>
      </c>
      <c r="U241" s="3">
        <f t="shared" si="57"/>
        <v>467702854.13767987</v>
      </c>
      <c r="V241" s="3">
        <f t="shared" si="57"/>
        <v>467702854.13767987</v>
      </c>
      <c r="W241" s="3"/>
    </row>
    <row r="242" spans="2:23" x14ac:dyDescent="0.35">
      <c r="B242" s="40" t="s">
        <v>141</v>
      </c>
      <c r="C242" s="122">
        <f>C$142*C$92</f>
        <v>4534686</v>
      </c>
      <c r="D242" s="122">
        <f t="shared" ref="D242:V242" si="58">D$142*D$92</f>
        <v>5703204</v>
      </c>
      <c r="E242" s="122">
        <f t="shared" si="58"/>
        <v>9055644</v>
      </c>
      <c r="F242" s="122">
        <f t="shared" si="58"/>
        <v>11011505.24</v>
      </c>
      <c r="G242" s="122">
        <f t="shared" si="58"/>
        <v>12271350.780537283</v>
      </c>
      <c r="H242" s="122">
        <f>H$142*H$92</f>
        <v>14091675.646621605</v>
      </c>
      <c r="I242" s="122">
        <f t="shared" si="58"/>
        <v>17618713.614178222</v>
      </c>
      <c r="J242" s="122">
        <f t="shared" si="58"/>
        <v>18258555.337868631</v>
      </c>
      <c r="K242" s="122">
        <f t="shared" si="58"/>
        <v>20636042.5175821</v>
      </c>
      <c r="L242" s="122">
        <f t="shared" si="58"/>
        <v>20544291.648611989</v>
      </c>
      <c r="M242" s="122">
        <f t="shared" si="58"/>
        <v>15233991.167626014</v>
      </c>
      <c r="N242" s="122">
        <f t="shared" si="58"/>
        <v>13374110.710980974</v>
      </c>
      <c r="O242" s="122">
        <f t="shared" si="58"/>
        <v>11072006.646033756</v>
      </c>
      <c r="P242" s="122">
        <f t="shared" si="58"/>
        <v>9054361.4331550747</v>
      </c>
      <c r="Q242" s="122">
        <f t="shared" si="58"/>
        <v>8301152.9761454323</v>
      </c>
      <c r="R242" s="122">
        <f t="shared" si="58"/>
        <v>6320514.31102526</v>
      </c>
      <c r="S242" s="122">
        <f t="shared" si="58"/>
        <v>3644727.587133104</v>
      </c>
      <c r="T242" s="122">
        <f t="shared" si="58"/>
        <v>3600301.1801748946</v>
      </c>
      <c r="U242" s="122">
        <f t="shared" si="58"/>
        <v>2699252.0286112102</v>
      </c>
      <c r="V242" s="122">
        <f t="shared" si="58"/>
        <v>2699252.0286112102</v>
      </c>
      <c r="W242" s="3"/>
    </row>
    <row r="243" spans="2:23" x14ac:dyDescent="0.35">
      <c r="B243" s="40"/>
    </row>
    <row r="244" spans="2:23" x14ac:dyDescent="0.35">
      <c r="B244" s="40" t="s">
        <v>146</v>
      </c>
      <c r="C244" s="3">
        <f>SUM(C241:C242)*C$127</f>
        <v>17904871.021364599</v>
      </c>
      <c r="D244" s="3">
        <f t="shared" ref="D244:G244" si="59">SUM(D241:D242)*D$127</f>
        <v>37737774.020471677</v>
      </c>
      <c r="E244" s="3">
        <f t="shared" si="59"/>
        <v>55538541.891769543</v>
      </c>
      <c r="F244" s="3">
        <f t="shared" si="59"/>
        <v>69643633.024364173</v>
      </c>
      <c r="G244" s="3">
        <f t="shared" si="59"/>
        <v>91798236.531098381</v>
      </c>
      <c r="H244" s="3">
        <f>SUM(H241:H242)*H$127</f>
        <v>97329626.780705154</v>
      </c>
      <c r="I244" s="3">
        <f t="shared" ref="I244:V244" si="60">SUM(I241:I242)*I$127</f>
        <v>132634262.45039308</v>
      </c>
      <c r="J244" s="3">
        <f t="shared" si="60"/>
        <v>154490445.72924715</v>
      </c>
      <c r="K244" s="3">
        <f t="shared" si="60"/>
        <v>173824225.10697499</v>
      </c>
      <c r="L244" s="3">
        <f t="shared" si="60"/>
        <v>186838980.77286252</v>
      </c>
      <c r="M244" s="3">
        <f t="shared" si="60"/>
        <v>186538204.03832906</v>
      </c>
      <c r="N244" s="3">
        <f t="shared" si="60"/>
        <v>184443889.46799874</v>
      </c>
      <c r="O244" s="3">
        <f t="shared" si="60"/>
        <v>179744156.07702252</v>
      </c>
      <c r="P244" s="3">
        <f t="shared" si="60"/>
        <v>172785129.02710733</v>
      </c>
      <c r="Q244" s="3">
        <f t="shared" si="60"/>
        <v>165587774.66048867</v>
      </c>
      <c r="R244" s="3">
        <f t="shared" si="60"/>
        <v>156380200.45139471</v>
      </c>
      <c r="S244" s="3">
        <f t="shared" si="60"/>
        <v>145274865.3368445</v>
      </c>
      <c r="T244" s="3">
        <f t="shared" si="60"/>
        <v>135672470.94783354</v>
      </c>
      <c r="U244" s="3">
        <f t="shared" si="60"/>
        <v>125848595.65708977</v>
      </c>
      <c r="V244" s="3">
        <f t="shared" si="60"/>
        <v>116959661.39134736</v>
      </c>
      <c r="W244" s="3"/>
    </row>
    <row r="245" spans="2:23" x14ac:dyDescent="0.35">
      <c r="B245" s="40" t="s">
        <v>147</v>
      </c>
      <c r="C245" s="211">
        <f>SUM(C244:V244)</f>
        <v>2586975544.3847075</v>
      </c>
    </row>
    <row r="246" spans="2:23" x14ac:dyDescent="0.35">
      <c r="B246" s="40"/>
    </row>
    <row r="247" spans="2:23" x14ac:dyDescent="0.35">
      <c r="B247" s="40"/>
    </row>
    <row r="248" spans="2:23" x14ac:dyDescent="0.35">
      <c r="B248" s="38" t="s">
        <v>16</v>
      </c>
      <c r="C248" s="43">
        <v>1</v>
      </c>
      <c r="D248" s="43">
        <v>2</v>
      </c>
      <c r="E248" s="43">
        <v>3</v>
      </c>
      <c r="F248" s="43">
        <v>4</v>
      </c>
      <c r="G248" s="43">
        <v>5</v>
      </c>
      <c r="H248" s="43">
        <v>6</v>
      </c>
      <c r="I248" s="43">
        <v>7</v>
      </c>
      <c r="J248" s="43">
        <v>8</v>
      </c>
      <c r="K248" s="43">
        <v>9</v>
      </c>
      <c r="L248" s="43">
        <v>10</v>
      </c>
      <c r="M248" s="43">
        <v>11</v>
      </c>
      <c r="N248" s="43">
        <v>12</v>
      </c>
      <c r="O248" s="43">
        <v>13</v>
      </c>
      <c r="P248" s="43">
        <v>14</v>
      </c>
      <c r="Q248" s="43">
        <v>15</v>
      </c>
      <c r="R248" s="43">
        <v>16</v>
      </c>
      <c r="S248" s="43">
        <v>17</v>
      </c>
      <c r="T248" s="43">
        <v>18</v>
      </c>
      <c r="U248" s="43">
        <v>19</v>
      </c>
      <c r="V248" s="43">
        <v>20</v>
      </c>
      <c r="W248" s="43"/>
    </row>
    <row r="249" spans="2:23" x14ac:dyDescent="0.35">
      <c r="B249" s="40"/>
      <c r="C249" s="15" t="s">
        <v>0</v>
      </c>
      <c r="D249" s="15" t="s">
        <v>1</v>
      </c>
      <c r="E249" s="52" t="s">
        <v>2</v>
      </c>
      <c r="F249" s="52" t="s">
        <v>3</v>
      </c>
      <c r="G249" s="15" t="s">
        <v>4</v>
      </c>
      <c r="H249" s="15" t="s">
        <v>5</v>
      </c>
      <c r="I249" s="15" t="s">
        <v>6</v>
      </c>
      <c r="J249" s="15" t="s">
        <v>7</v>
      </c>
      <c r="K249" s="15" t="s">
        <v>8</v>
      </c>
      <c r="L249" s="15" t="s">
        <v>9</v>
      </c>
      <c r="M249" s="15" t="s">
        <v>63</v>
      </c>
      <c r="N249" s="15" t="s">
        <v>64</v>
      </c>
      <c r="O249" s="15" t="s">
        <v>65</v>
      </c>
      <c r="P249" s="15" t="s">
        <v>66</v>
      </c>
      <c r="Q249" s="15" t="s">
        <v>67</v>
      </c>
      <c r="R249" s="15" t="s">
        <v>68</v>
      </c>
      <c r="S249" s="15" t="s">
        <v>69</v>
      </c>
      <c r="T249" s="15" t="s">
        <v>70</v>
      </c>
      <c r="U249" s="15" t="s">
        <v>71</v>
      </c>
      <c r="V249" s="15" t="s">
        <v>72</v>
      </c>
      <c r="W249" s="15"/>
    </row>
    <row r="250" spans="2:23" x14ac:dyDescent="0.35">
      <c r="B250" s="40" t="s">
        <v>138</v>
      </c>
      <c r="C250" s="114">
        <f t="shared" ref="C250:V250" si="61">C$292+C$136</f>
        <v>15.142892026356417</v>
      </c>
      <c r="D250" s="114">
        <f t="shared" si="61"/>
        <v>17.503507294364866</v>
      </c>
      <c r="E250" s="114">
        <f t="shared" si="61"/>
        <v>16.13607118837534</v>
      </c>
      <c r="F250" s="114">
        <f t="shared" si="61"/>
        <v>15.324902309542992</v>
      </c>
      <c r="G250" s="114">
        <f t="shared" si="61"/>
        <v>16.094182020271006</v>
      </c>
      <c r="H250" s="61">
        <f t="shared" si="61"/>
        <v>14.760641007974979</v>
      </c>
      <c r="I250" s="61">
        <f t="shared" si="61"/>
        <v>15.956552357786563</v>
      </c>
      <c r="J250" s="61">
        <f t="shared" si="61"/>
        <v>16.235359534744006</v>
      </c>
      <c r="K250" s="61">
        <f t="shared" si="61"/>
        <v>16.208523047927674</v>
      </c>
      <c r="L250" s="61">
        <f t="shared" si="61"/>
        <v>16.059563785162347</v>
      </c>
      <c r="M250" s="61">
        <f t="shared" si="61"/>
        <v>16.059563785162347</v>
      </c>
      <c r="N250" s="61">
        <f t="shared" si="61"/>
        <v>16.059563785162347</v>
      </c>
      <c r="O250" s="61">
        <f t="shared" si="61"/>
        <v>16.059563785162347</v>
      </c>
      <c r="P250" s="61">
        <f t="shared" si="61"/>
        <v>16.059563785162347</v>
      </c>
      <c r="Q250" s="61">
        <f t="shared" si="61"/>
        <v>16.059563785162347</v>
      </c>
      <c r="R250" s="61">
        <f t="shared" si="61"/>
        <v>16.059563785162347</v>
      </c>
      <c r="S250" s="61">
        <f t="shared" si="61"/>
        <v>16.059563785162347</v>
      </c>
      <c r="T250" s="61">
        <f t="shared" si="61"/>
        <v>16.059563785162347</v>
      </c>
      <c r="U250" s="61">
        <f t="shared" si="61"/>
        <v>16.059563785162347</v>
      </c>
      <c r="V250" s="61">
        <f t="shared" si="61"/>
        <v>16.059563785162347</v>
      </c>
      <c r="W250" s="61"/>
    </row>
    <row r="251" spans="2:23" x14ac:dyDescent="0.35">
      <c r="B251" s="40" t="s">
        <v>139</v>
      </c>
      <c r="C251" s="122">
        <f t="shared" ref="C251:V251" si="62">C76</f>
        <v>56663</v>
      </c>
      <c r="D251" s="122">
        <f t="shared" si="62"/>
        <v>126948</v>
      </c>
      <c r="E251" s="122">
        <f t="shared" si="62"/>
        <v>237736</v>
      </c>
      <c r="F251" s="122">
        <f t="shared" si="62"/>
        <v>364784</v>
      </c>
      <c r="G251" s="122">
        <f t="shared" si="62"/>
        <v>500719</v>
      </c>
      <c r="H251" s="3">
        <f t="shared" si="62"/>
        <v>651720</v>
      </c>
      <c r="I251" s="3">
        <f t="shared" si="62"/>
        <v>835858</v>
      </c>
      <c r="J251" s="3">
        <f t="shared" si="62"/>
        <v>1019435</v>
      </c>
      <c r="K251" s="3">
        <f t="shared" si="62"/>
        <v>1220990</v>
      </c>
      <c r="L251" s="3">
        <f t="shared" si="62"/>
        <v>1413269</v>
      </c>
      <c r="M251" s="3">
        <f t="shared" si="62"/>
        <v>1546588</v>
      </c>
      <c r="N251" s="3">
        <f t="shared" si="62"/>
        <v>1657200</v>
      </c>
      <c r="O251" s="3">
        <f t="shared" si="62"/>
        <v>1749957</v>
      </c>
      <c r="P251" s="3">
        <f t="shared" si="62"/>
        <v>1820000</v>
      </c>
      <c r="Q251" s="3">
        <f t="shared" si="62"/>
        <v>1881042</v>
      </c>
      <c r="R251" s="3">
        <f t="shared" si="62"/>
        <v>1920229</v>
      </c>
      <c r="S251" s="3">
        <f t="shared" si="62"/>
        <v>1930527</v>
      </c>
      <c r="T251" s="3">
        <f t="shared" si="62"/>
        <v>1940203</v>
      </c>
      <c r="U251" s="3">
        <f t="shared" si="62"/>
        <v>1940203</v>
      </c>
      <c r="V251" s="3">
        <f t="shared" si="62"/>
        <v>1940203</v>
      </c>
      <c r="W251" s="3"/>
    </row>
    <row r="252" spans="2:23" x14ac:dyDescent="0.35">
      <c r="B252" s="40" t="s">
        <v>140</v>
      </c>
      <c r="C252" s="122">
        <f t="shared" ref="C252:G252" si="63">C250*C251*months_in_year</f>
        <v>10296500.290673204</v>
      </c>
      <c r="D252" s="122">
        <f t="shared" si="63"/>
        <v>26664422.928060371</v>
      </c>
      <c r="E252" s="122">
        <f t="shared" si="63"/>
        <v>46033500.2404752</v>
      </c>
      <c r="F252" s="122">
        <f t="shared" si="63"/>
        <v>67083349.969011977</v>
      </c>
      <c r="G252" s="122">
        <f t="shared" si="63"/>
        <v>96703952.724096939</v>
      </c>
      <c r="H252" s="3">
        <f t="shared" ref="H252:V252" si="64">H250*H251*months_in_year</f>
        <v>115437659.49260943</v>
      </c>
      <c r="I252" s="3">
        <f t="shared" si="64"/>
        <v>160048943.28809714</v>
      </c>
      <c r="J252" s="3">
        <f t="shared" si="64"/>
        <v>198610724.96762106</v>
      </c>
      <c r="K252" s="3">
        <f t="shared" si="64"/>
        <v>237485334.67547053</v>
      </c>
      <c r="L252" s="3">
        <f t="shared" si="64"/>
        <v>272357803.81311125</v>
      </c>
      <c r="M252" s="3">
        <f t="shared" si="64"/>
        <v>298050343.62439996</v>
      </c>
      <c r="N252" s="3">
        <f t="shared" si="64"/>
        <v>319366909.25725245</v>
      </c>
      <c r="O252" s="3">
        <f t="shared" si="64"/>
        <v>337242552.75349611</v>
      </c>
      <c r="P252" s="3">
        <f t="shared" si="64"/>
        <v>350740873.06794566</v>
      </c>
      <c r="Q252" s="3">
        <f t="shared" si="64"/>
        <v>362504567.7788322</v>
      </c>
      <c r="R252" s="3">
        <f t="shared" si="64"/>
        <v>370056481.29142207</v>
      </c>
      <c r="S252" s="3">
        <f t="shared" si="64"/>
        <v>372041057.9457373</v>
      </c>
      <c r="T252" s="3">
        <f t="shared" si="64"/>
        <v>373905766.0159601</v>
      </c>
      <c r="U252" s="3">
        <f t="shared" si="64"/>
        <v>373905766.0159601</v>
      </c>
      <c r="V252" s="3">
        <f t="shared" si="64"/>
        <v>373905766.0159601</v>
      </c>
      <c r="W252" s="3"/>
    </row>
    <row r="253" spans="2:23" x14ac:dyDescent="0.35">
      <c r="B253" s="40" t="s">
        <v>141</v>
      </c>
      <c r="C253" s="122">
        <f>C$142*C$92</f>
        <v>4534686</v>
      </c>
      <c r="D253" s="122">
        <f t="shared" ref="D253:V253" si="65">D$142*D$92</f>
        <v>5703204</v>
      </c>
      <c r="E253" s="122">
        <f t="shared" si="65"/>
        <v>9055644</v>
      </c>
      <c r="F253" s="122">
        <f t="shared" si="65"/>
        <v>11011505.24</v>
      </c>
      <c r="G253" s="122">
        <f t="shared" si="65"/>
        <v>12271350.780537283</v>
      </c>
      <c r="H253" s="122">
        <f t="shared" si="65"/>
        <v>14091675.646621605</v>
      </c>
      <c r="I253" s="122">
        <f t="shared" si="65"/>
        <v>17618713.614178222</v>
      </c>
      <c r="J253" s="122">
        <f t="shared" si="65"/>
        <v>18258555.337868631</v>
      </c>
      <c r="K253" s="122">
        <f t="shared" si="65"/>
        <v>20636042.5175821</v>
      </c>
      <c r="L253" s="122">
        <f t="shared" si="65"/>
        <v>20544291.648611989</v>
      </c>
      <c r="M253" s="122">
        <f t="shared" si="65"/>
        <v>15233991.167626014</v>
      </c>
      <c r="N253" s="122">
        <f t="shared" si="65"/>
        <v>13374110.710980974</v>
      </c>
      <c r="O253" s="122">
        <f t="shared" si="65"/>
        <v>11072006.646033756</v>
      </c>
      <c r="P253" s="122">
        <f t="shared" si="65"/>
        <v>9054361.4331550747</v>
      </c>
      <c r="Q253" s="122">
        <f t="shared" si="65"/>
        <v>8301152.9761454323</v>
      </c>
      <c r="R253" s="122">
        <f t="shared" si="65"/>
        <v>6320514.31102526</v>
      </c>
      <c r="S253" s="122">
        <f t="shared" si="65"/>
        <v>3644727.587133104</v>
      </c>
      <c r="T253" s="122">
        <f t="shared" si="65"/>
        <v>3600301.1801748946</v>
      </c>
      <c r="U253" s="122">
        <f t="shared" si="65"/>
        <v>2699252.0286112102</v>
      </c>
      <c r="V253" s="122">
        <f t="shared" si="65"/>
        <v>2699252.0286112102</v>
      </c>
      <c r="W253" s="3"/>
    </row>
    <row r="254" spans="2:23" x14ac:dyDescent="0.35">
      <c r="B254" s="40"/>
    </row>
    <row r="255" spans="2:23" x14ac:dyDescent="0.35">
      <c r="B255" s="40" t="s">
        <v>148</v>
      </c>
      <c r="C255" s="3">
        <f>SUM(C252:C253)*C$127</f>
        <v>14831186.290673204</v>
      </c>
      <c r="D255" s="3">
        <f t="shared" ref="D255:G255" si="66">SUM(D252:D253)*D$127</f>
        <v>30025627.94810795</v>
      </c>
      <c r="E255" s="3">
        <f t="shared" si="66"/>
        <v>47405475.198415257</v>
      </c>
      <c r="F255" s="3">
        <f t="shared" si="66"/>
        <v>62339905.771400906</v>
      </c>
      <c r="G255" s="3">
        <f t="shared" si="66"/>
        <v>80696192.501004696</v>
      </c>
      <c r="H255" s="3">
        <f t="shared" ref="H255:V255" si="67">SUM(H252:H253)*H$127</f>
        <v>89806294.989775777</v>
      </c>
      <c r="I255" s="3">
        <f t="shared" si="67"/>
        <v>114481351.25608069</v>
      </c>
      <c r="J255" s="3">
        <f t="shared" si="67"/>
        <v>129870986.34341171</v>
      </c>
      <c r="K255" s="3">
        <f t="shared" si="67"/>
        <v>143656672.58072481</v>
      </c>
      <c r="L255" s="3">
        <f t="shared" si="67"/>
        <v>151499792.04980898</v>
      </c>
      <c r="M255" s="3">
        <f t="shared" si="67"/>
        <v>150596877.08272916</v>
      </c>
      <c r="N255" s="3">
        <f t="shared" si="67"/>
        <v>148652206.13225654</v>
      </c>
      <c r="O255" s="3">
        <f t="shared" si="67"/>
        <v>144618673.00127563</v>
      </c>
      <c r="P255" s="3">
        <f t="shared" si="67"/>
        <v>138834013.75994828</v>
      </c>
      <c r="Q255" s="3">
        <f t="shared" si="67"/>
        <v>132976417.08646227</v>
      </c>
      <c r="R255" s="3">
        <f t="shared" si="67"/>
        <v>125440853.77979694</v>
      </c>
      <c r="S255" s="3">
        <f t="shared" si="67"/>
        <v>116366620.58160762</v>
      </c>
      <c r="T255" s="3">
        <f t="shared" si="67"/>
        <v>108671415.32238798</v>
      </c>
      <c r="U255" s="3">
        <f t="shared" si="67"/>
        <v>100754677.78957531</v>
      </c>
      <c r="V255" s="3">
        <f t="shared" si="67"/>
        <v>93638176.384363666</v>
      </c>
      <c r="W255" s="3"/>
    </row>
    <row r="256" spans="2:23" x14ac:dyDescent="0.35">
      <c r="B256" s="40" t="s">
        <v>149</v>
      </c>
      <c r="C256" s="211">
        <f>SUM(C255:V255)</f>
        <v>2125163415.849807</v>
      </c>
    </row>
    <row r="257" spans="2:23" x14ac:dyDescent="0.35">
      <c r="B257" s="40"/>
    </row>
    <row r="259" spans="2:23" x14ac:dyDescent="0.35">
      <c r="B259" s="40" t="s">
        <v>144</v>
      </c>
      <c r="C259" s="114">
        <f t="shared" ref="C259:V259" si="68">C$308+C$136</f>
        <v>15.142892026356417</v>
      </c>
      <c r="D259" s="114">
        <f t="shared" si="68"/>
        <v>17.503507294364866</v>
      </c>
      <c r="E259" s="114">
        <f t="shared" si="68"/>
        <v>16.13607118837534</v>
      </c>
      <c r="F259" s="114">
        <f t="shared" si="68"/>
        <v>15.324902309542992</v>
      </c>
      <c r="G259" s="114">
        <f t="shared" si="68"/>
        <v>16.094182020271006</v>
      </c>
      <c r="H259" s="61">
        <f t="shared" si="68"/>
        <v>15.058368775870175</v>
      </c>
      <c r="I259" s="61">
        <f t="shared" si="68"/>
        <v>16.552339471313132</v>
      </c>
      <c r="J259" s="61">
        <f t="shared" si="68"/>
        <v>17.128167847277108</v>
      </c>
      <c r="K259" s="61">
        <f t="shared" si="68"/>
        <v>17.390417906461501</v>
      </c>
      <c r="L259" s="61">
        <f t="shared" si="68"/>
        <v>17.519825063198013</v>
      </c>
      <c r="M259" s="61">
        <f t="shared" si="68"/>
        <v>17.519825063198013</v>
      </c>
      <c r="N259" s="61">
        <f t="shared" si="68"/>
        <v>17.519825063198013</v>
      </c>
      <c r="O259" s="61">
        <f t="shared" si="68"/>
        <v>17.519825063198013</v>
      </c>
      <c r="P259" s="61">
        <f t="shared" si="68"/>
        <v>17.519825063198013</v>
      </c>
      <c r="Q259" s="61">
        <f t="shared" si="68"/>
        <v>17.519825063198013</v>
      </c>
      <c r="R259" s="61">
        <f t="shared" si="68"/>
        <v>17.519825063198013</v>
      </c>
      <c r="S259" s="61">
        <f t="shared" si="68"/>
        <v>17.519825063198013</v>
      </c>
      <c r="T259" s="61">
        <f t="shared" si="68"/>
        <v>17.519825063198013</v>
      </c>
      <c r="U259" s="61">
        <f t="shared" si="68"/>
        <v>17.519825063198013</v>
      </c>
      <c r="V259" s="61">
        <f t="shared" si="68"/>
        <v>17.519825063198013</v>
      </c>
      <c r="W259" s="61"/>
    </row>
    <row r="260" spans="2:23" x14ac:dyDescent="0.35">
      <c r="B260" s="40" t="s">
        <v>139</v>
      </c>
      <c r="C260" s="122">
        <f t="shared" ref="C260:V260" si="69">C76</f>
        <v>56663</v>
      </c>
      <c r="D260" s="122">
        <f t="shared" si="69"/>
        <v>126948</v>
      </c>
      <c r="E260" s="122">
        <f t="shared" si="69"/>
        <v>237736</v>
      </c>
      <c r="F260" s="122">
        <f t="shared" si="69"/>
        <v>364784</v>
      </c>
      <c r="G260" s="122">
        <f t="shared" si="69"/>
        <v>500719</v>
      </c>
      <c r="H260" s="3">
        <f t="shared" si="69"/>
        <v>651720</v>
      </c>
      <c r="I260" s="3">
        <f t="shared" si="69"/>
        <v>835858</v>
      </c>
      <c r="J260" s="3">
        <f t="shared" si="69"/>
        <v>1019435</v>
      </c>
      <c r="K260" s="3">
        <f t="shared" si="69"/>
        <v>1220990</v>
      </c>
      <c r="L260" s="3">
        <f t="shared" si="69"/>
        <v>1413269</v>
      </c>
      <c r="M260" s="3">
        <f t="shared" si="69"/>
        <v>1546588</v>
      </c>
      <c r="N260" s="3">
        <f t="shared" si="69"/>
        <v>1657200</v>
      </c>
      <c r="O260" s="3">
        <f t="shared" si="69"/>
        <v>1749957</v>
      </c>
      <c r="P260" s="3">
        <f t="shared" si="69"/>
        <v>1820000</v>
      </c>
      <c r="Q260" s="3">
        <f t="shared" si="69"/>
        <v>1881042</v>
      </c>
      <c r="R260" s="3">
        <f t="shared" si="69"/>
        <v>1920229</v>
      </c>
      <c r="S260" s="3">
        <f t="shared" si="69"/>
        <v>1930527</v>
      </c>
      <c r="T260" s="3">
        <f t="shared" si="69"/>
        <v>1940203</v>
      </c>
      <c r="U260" s="3">
        <f t="shared" si="69"/>
        <v>1940203</v>
      </c>
      <c r="V260" s="3">
        <f t="shared" si="69"/>
        <v>1940203</v>
      </c>
      <c r="W260" s="3"/>
    </row>
    <row r="261" spans="2:23" x14ac:dyDescent="0.35">
      <c r="B261" s="40" t="s">
        <v>145</v>
      </c>
      <c r="C261" s="122">
        <f t="shared" ref="C261:V261" si="70">C259*C260*months_in_year</f>
        <v>10296500.290673204</v>
      </c>
      <c r="D261" s="122">
        <f t="shared" si="70"/>
        <v>26664422.928060371</v>
      </c>
      <c r="E261" s="122">
        <f t="shared" si="70"/>
        <v>46033500.2404752</v>
      </c>
      <c r="F261" s="122">
        <f t="shared" si="70"/>
        <v>67083349.969011977</v>
      </c>
      <c r="G261" s="122">
        <f t="shared" si="70"/>
        <v>96703952.724096939</v>
      </c>
      <c r="H261" s="3">
        <f t="shared" si="70"/>
        <v>117766081.18332133</v>
      </c>
      <c r="I261" s="3">
        <f t="shared" si="70"/>
        <v>166024864.38975424</v>
      </c>
      <c r="J261" s="3">
        <f t="shared" si="70"/>
        <v>209532645.47266728</v>
      </c>
      <c r="K261" s="3">
        <f t="shared" si="70"/>
        <v>254802316.31532514</v>
      </c>
      <c r="L261" s="3">
        <f t="shared" si="70"/>
        <v>297122707.76688951</v>
      </c>
      <c r="M261" s="3">
        <f t="shared" si="70"/>
        <v>325151414.45809549</v>
      </c>
      <c r="N261" s="3">
        <f t="shared" si="70"/>
        <v>348406249.13678098</v>
      </c>
      <c r="O261" s="3">
        <f t="shared" si="70"/>
        <v>367907286.09742564</v>
      </c>
      <c r="P261" s="3">
        <f t="shared" si="70"/>
        <v>382632979.38024461</v>
      </c>
      <c r="Q261" s="3">
        <f t="shared" si="70"/>
        <v>395466321.31833738</v>
      </c>
      <c r="R261" s="3">
        <f t="shared" si="70"/>
        <v>403704913.9353559</v>
      </c>
      <c r="S261" s="3">
        <f t="shared" si="70"/>
        <v>405869943.83736563</v>
      </c>
      <c r="T261" s="3">
        <f t="shared" si="70"/>
        <v>407904205.7651037</v>
      </c>
      <c r="U261" s="3">
        <f t="shared" si="70"/>
        <v>407904205.7651037</v>
      </c>
      <c r="V261" s="3">
        <f t="shared" si="70"/>
        <v>407904205.7651037</v>
      </c>
      <c r="W261" s="3"/>
    </row>
    <row r="262" spans="2:23" x14ac:dyDescent="0.35">
      <c r="B262" s="40" t="s">
        <v>141</v>
      </c>
      <c r="C262" s="122">
        <f>C$142*C$92</f>
        <v>4534686</v>
      </c>
      <c r="D262" s="122">
        <f t="shared" ref="D262:V262" si="71">D$142*D$92</f>
        <v>5703204</v>
      </c>
      <c r="E262" s="122">
        <f t="shared" si="71"/>
        <v>9055644</v>
      </c>
      <c r="F262" s="122">
        <f t="shared" si="71"/>
        <v>11011505.24</v>
      </c>
      <c r="G262" s="122">
        <f t="shared" si="71"/>
        <v>12271350.780537283</v>
      </c>
      <c r="H262" s="122">
        <f t="shared" si="71"/>
        <v>14091675.646621605</v>
      </c>
      <c r="I262" s="122">
        <f t="shared" si="71"/>
        <v>17618713.614178222</v>
      </c>
      <c r="J262" s="122">
        <f t="shared" si="71"/>
        <v>18258555.337868631</v>
      </c>
      <c r="K262" s="122">
        <f t="shared" si="71"/>
        <v>20636042.5175821</v>
      </c>
      <c r="L262" s="122">
        <f t="shared" si="71"/>
        <v>20544291.648611989</v>
      </c>
      <c r="M262" s="122">
        <f t="shared" si="71"/>
        <v>15233991.167626014</v>
      </c>
      <c r="N262" s="122">
        <f t="shared" si="71"/>
        <v>13374110.710980974</v>
      </c>
      <c r="O262" s="122">
        <f t="shared" si="71"/>
        <v>11072006.646033756</v>
      </c>
      <c r="P262" s="122">
        <f t="shared" si="71"/>
        <v>9054361.4331550747</v>
      </c>
      <c r="Q262" s="122">
        <f t="shared" si="71"/>
        <v>8301152.9761454323</v>
      </c>
      <c r="R262" s="122">
        <f t="shared" si="71"/>
        <v>6320514.31102526</v>
      </c>
      <c r="S262" s="122">
        <f t="shared" si="71"/>
        <v>3644727.587133104</v>
      </c>
      <c r="T262" s="122">
        <f t="shared" si="71"/>
        <v>3600301.1801748946</v>
      </c>
      <c r="U262" s="122">
        <f t="shared" si="71"/>
        <v>2699252.0286112102</v>
      </c>
      <c r="V262" s="122">
        <f t="shared" si="71"/>
        <v>2699252.0286112102</v>
      </c>
      <c r="W262" s="3"/>
    </row>
    <row r="263" spans="2:23" x14ac:dyDescent="0.35">
      <c r="B263" s="40"/>
    </row>
    <row r="264" spans="2:23" x14ac:dyDescent="0.35">
      <c r="B264" s="40" t="s">
        <v>150</v>
      </c>
      <c r="C264" s="3">
        <f t="shared" ref="C264:V264" si="72">SUM(C261:C262)*C$127</f>
        <v>14831186.290673204</v>
      </c>
      <c r="D264" s="3">
        <f t="shared" si="72"/>
        <v>30025627.94810795</v>
      </c>
      <c r="E264" s="3">
        <f t="shared" si="72"/>
        <v>47405475.198415257</v>
      </c>
      <c r="F264" s="3">
        <f t="shared" si="72"/>
        <v>62339905.771400906</v>
      </c>
      <c r="G264" s="3">
        <f t="shared" si="72"/>
        <v>80696192.501004696</v>
      </c>
      <c r="H264" s="3">
        <f t="shared" si="72"/>
        <v>91420654.586325049</v>
      </c>
      <c r="I264" s="3">
        <f t="shared" si="72"/>
        <v>118331976.26372476</v>
      </c>
      <c r="J264" s="3">
        <f t="shared" si="72"/>
        <v>136411518.90181103</v>
      </c>
      <c r="K264" s="3">
        <f t="shared" si="72"/>
        <v>153294386.39031151</v>
      </c>
      <c r="L264" s="3">
        <f t="shared" si="72"/>
        <v>164309115.90669891</v>
      </c>
      <c r="M264" s="3">
        <f t="shared" si="72"/>
        <v>163624456.76002705</v>
      </c>
      <c r="N264" s="3">
        <f t="shared" si="72"/>
        <v>161625544.79103822</v>
      </c>
      <c r="O264" s="3">
        <f t="shared" si="72"/>
        <v>157350535.40686142</v>
      </c>
      <c r="P264" s="3">
        <f t="shared" si="72"/>
        <v>151140205.45460761</v>
      </c>
      <c r="Q264" s="3">
        <f t="shared" si="72"/>
        <v>144796989.53514549</v>
      </c>
      <c r="R264" s="3">
        <f t="shared" si="72"/>
        <v>136655375.83753029</v>
      </c>
      <c r="S264" s="3">
        <f t="shared" si="72"/>
        <v>126844933.25895853</v>
      </c>
      <c r="T264" s="3">
        <f t="shared" si="72"/>
        <v>118458433.03506699</v>
      </c>
      <c r="U264" s="3">
        <f t="shared" si="72"/>
        <v>109850419.1582361</v>
      </c>
      <c r="V264" s="3">
        <f t="shared" si="72"/>
        <v>102091467.61917852</v>
      </c>
      <c r="W264" s="3"/>
    </row>
    <row r="265" spans="2:23" x14ac:dyDescent="0.35">
      <c r="B265" s="40" t="s">
        <v>151</v>
      </c>
      <c r="C265" s="211">
        <f>SUM(C264:V264)</f>
        <v>2271504400.6151237</v>
      </c>
    </row>
    <row r="266" spans="2:23" x14ac:dyDescent="0.35">
      <c r="B266" s="40"/>
    </row>
    <row r="267" spans="2:23" x14ac:dyDescent="0.35">
      <c r="B267" s="40"/>
    </row>
    <row r="268" spans="2:23" x14ac:dyDescent="0.35">
      <c r="B268" s="38" t="s">
        <v>18</v>
      </c>
      <c r="C268" s="43">
        <v>1</v>
      </c>
      <c r="D268" s="43">
        <v>2</v>
      </c>
      <c r="E268" s="43">
        <v>3</v>
      </c>
      <c r="F268" s="43">
        <v>4</v>
      </c>
      <c r="G268" s="43">
        <v>5</v>
      </c>
      <c r="H268" s="43">
        <v>6</v>
      </c>
      <c r="I268" s="43">
        <v>7</v>
      </c>
      <c r="J268" s="43">
        <v>8</v>
      </c>
      <c r="K268" s="43">
        <v>9</v>
      </c>
      <c r="L268" s="43">
        <v>10</v>
      </c>
      <c r="M268" s="43">
        <v>11</v>
      </c>
      <c r="N268" s="43">
        <v>12</v>
      </c>
      <c r="O268" s="43">
        <v>13</v>
      </c>
      <c r="P268" s="43">
        <v>14</v>
      </c>
      <c r="Q268" s="43">
        <v>15</v>
      </c>
      <c r="R268" s="43">
        <v>16</v>
      </c>
      <c r="S268" s="43">
        <v>17</v>
      </c>
      <c r="T268" s="43">
        <v>18</v>
      </c>
      <c r="U268" s="43">
        <v>19</v>
      </c>
      <c r="V268" s="43">
        <v>20</v>
      </c>
      <c r="W268" s="43"/>
    </row>
    <row r="269" spans="2:23" x14ac:dyDescent="0.35">
      <c r="B269" s="40"/>
      <c r="C269" s="15" t="s">
        <v>0</v>
      </c>
      <c r="D269" s="15" t="s">
        <v>1</v>
      </c>
      <c r="E269" s="52" t="s">
        <v>2</v>
      </c>
      <c r="F269" s="52" t="s">
        <v>3</v>
      </c>
      <c r="G269" s="15" t="s">
        <v>4</v>
      </c>
      <c r="H269" s="15" t="s">
        <v>5</v>
      </c>
      <c r="I269" s="15" t="s">
        <v>6</v>
      </c>
      <c r="J269" s="15" t="s">
        <v>7</v>
      </c>
      <c r="K269" s="15" t="s">
        <v>8</v>
      </c>
      <c r="L269" s="15" t="s">
        <v>9</v>
      </c>
      <c r="M269" s="15" t="s">
        <v>63</v>
      </c>
      <c r="N269" s="15" t="s">
        <v>64</v>
      </c>
      <c r="O269" s="15" t="s">
        <v>65</v>
      </c>
      <c r="P269" s="15" t="s">
        <v>66</v>
      </c>
      <c r="Q269" s="15" t="s">
        <v>67</v>
      </c>
      <c r="R269" s="15" t="s">
        <v>68</v>
      </c>
      <c r="S269" s="15" t="s">
        <v>69</v>
      </c>
      <c r="T269" s="15" t="s">
        <v>70</v>
      </c>
      <c r="U269" s="15" t="s">
        <v>71</v>
      </c>
      <c r="V269" s="15" t="s">
        <v>72</v>
      </c>
      <c r="W269" s="15"/>
    </row>
    <row r="270" spans="2:23" x14ac:dyDescent="0.35">
      <c r="B270" s="40" t="s">
        <v>138</v>
      </c>
      <c r="C270" s="114">
        <f t="shared" ref="C270:V270" si="73">C$292+C$137</f>
        <v>24.183726229426611</v>
      </c>
      <c r="D270" s="114">
        <f t="shared" si="73"/>
        <v>28.418335237050194</v>
      </c>
      <c r="E270" s="114">
        <f t="shared" si="73"/>
        <v>22.761983036868294</v>
      </c>
      <c r="F270" s="114">
        <f t="shared" si="73"/>
        <v>19.505263408327075</v>
      </c>
      <c r="G270" s="114">
        <f t="shared" si="73"/>
        <v>21.084551107634454</v>
      </c>
      <c r="H270" s="61">
        <f t="shared" si="73"/>
        <v>16.940161736501675</v>
      </c>
      <c r="I270" s="61">
        <f t="shared" si="73"/>
        <v>20.382388572463558</v>
      </c>
      <c r="J270" s="61">
        <f t="shared" si="73"/>
        <v>21.171048183670447</v>
      </c>
      <c r="K270" s="61">
        <f t="shared" si="73"/>
        <v>21.243765078380516</v>
      </c>
      <c r="L270" s="61">
        <f t="shared" si="73"/>
        <v>21.196367199768638</v>
      </c>
      <c r="M270" s="61">
        <f t="shared" si="73"/>
        <v>21.196367199768638</v>
      </c>
      <c r="N270" s="61">
        <f t="shared" si="73"/>
        <v>21.196367199768638</v>
      </c>
      <c r="O270" s="61">
        <f t="shared" si="73"/>
        <v>21.196367199768638</v>
      </c>
      <c r="P270" s="61">
        <f t="shared" si="73"/>
        <v>21.196367199768638</v>
      </c>
      <c r="Q270" s="61">
        <f t="shared" si="73"/>
        <v>21.196367199768638</v>
      </c>
      <c r="R270" s="61">
        <f t="shared" si="73"/>
        <v>21.196367199768638</v>
      </c>
      <c r="S270" s="61">
        <f t="shared" si="73"/>
        <v>21.196367199768638</v>
      </c>
      <c r="T270" s="61">
        <f t="shared" si="73"/>
        <v>21.196367199768638</v>
      </c>
      <c r="U270" s="61">
        <f t="shared" si="73"/>
        <v>21.196367199768638</v>
      </c>
      <c r="V270" s="61">
        <f t="shared" si="73"/>
        <v>21.196367199768638</v>
      </c>
      <c r="W270" s="61"/>
    </row>
    <row r="271" spans="2:23" x14ac:dyDescent="0.35">
      <c r="B271" s="40" t="s">
        <v>139</v>
      </c>
      <c r="C271" s="122">
        <f t="shared" ref="C271:V271" si="74">C85</f>
        <v>56663</v>
      </c>
      <c r="D271" s="122">
        <f t="shared" si="74"/>
        <v>126948</v>
      </c>
      <c r="E271" s="122">
        <f t="shared" si="74"/>
        <v>237736</v>
      </c>
      <c r="F271" s="122">
        <f t="shared" si="74"/>
        <v>364784</v>
      </c>
      <c r="G271" s="122">
        <f t="shared" si="74"/>
        <v>500719</v>
      </c>
      <c r="H271" s="3">
        <f t="shared" si="74"/>
        <v>651720</v>
      </c>
      <c r="I271" s="3">
        <f t="shared" si="74"/>
        <v>835858</v>
      </c>
      <c r="J271" s="3">
        <f t="shared" si="74"/>
        <v>1019435</v>
      </c>
      <c r="K271" s="3">
        <f t="shared" si="74"/>
        <v>1220990</v>
      </c>
      <c r="L271" s="3">
        <f t="shared" si="74"/>
        <v>1413269</v>
      </c>
      <c r="M271" s="3">
        <f t="shared" si="74"/>
        <v>1546588</v>
      </c>
      <c r="N271" s="3">
        <f t="shared" si="74"/>
        <v>1657200</v>
      </c>
      <c r="O271" s="3">
        <f t="shared" si="74"/>
        <v>1749957</v>
      </c>
      <c r="P271" s="3">
        <f t="shared" si="74"/>
        <v>1820000</v>
      </c>
      <c r="Q271" s="3">
        <f t="shared" si="74"/>
        <v>1881042</v>
      </c>
      <c r="R271" s="3">
        <f t="shared" si="74"/>
        <v>1920229</v>
      </c>
      <c r="S271" s="3">
        <f t="shared" si="74"/>
        <v>1930527</v>
      </c>
      <c r="T271" s="3">
        <f t="shared" si="74"/>
        <v>1940203</v>
      </c>
      <c r="U271" s="3">
        <f t="shared" si="74"/>
        <v>1940203</v>
      </c>
      <c r="V271" s="3">
        <f t="shared" si="74"/>
        <v>1940203</v>
      </c>
      <c r="W271" s="3"/>
    </row>
    <row r="272" spans="2:23" x14ac:dyDescent="0.35">
      <c r="B272" s="40" t="s">
        <v>140</v>
      </c>
      <c r="C272" s="122">
        <f t="shared" ref="C272:V272" si="75">C270*C271*months_in_year</f>
        <v>16443869.752056001</v>
      </c>
      <c r="D272" s="122">
        <f t="shared" si="75"/>
        <v>43291809.860076576</v>
      </c>
      <c r="E272" s="122">
        <f t="shared" si="75"/>
        <v>64936113.591035053</v>
      </c>
      <c r="F272" s="122">
        <f t="shared" si="75"/>
        <v>85382496.0857182</v>
      </c>
      <c r="G272" s="122">
        <f t="shared" si="75"/>
        <v>126689224.1527634</v>
      </c>
      <c r="H272" s="3">
        <f t="shared" si="75"/>
        <v>132482906.48295446</v>
      </c>
      <c r="I272" s="3">
        <f t="shared" si="75"/>
        <v>204441390.56882691</v>
      </c>
      <c r="J272" s="3">
        <f t="shared" si="75"/>
        <v>258990090.061441</v>
      </c>
      <c r="K272" s="3">
        <f t="shared" si="75"/>
        <v>311261096.67662191</v>
      </c>
      <c r="L272" s="3">
        <f t="shared" si="75"/>
        <v>359474024.11259782</v>
      </c>
      <c r="M272" s="3">
        <f t="shared" si="75"/>
        <v>393384565.85706937</v>
      </c>
      <c r="N272" s="3">
        <f t="shared" si="75"/>
        <v>421519436.68147898</v>
      </c>
      <c r="O272" s="3">
        <f t="shared" si="75"/>
        <v>445112773.86966634</v>
      </c>
      <c r="P272" s="3">
        <f t="shared" si="75"/>
        <v>462928659.64294708</v>
      </c>
      <c r="Q272" s="3">
        <f t="shared" si="75"/>
        <v>478455083.40224636</v>
      </c>
      <c r="R272" s="3">
        <f t="shared" si="75"/>
        <v>488422547.89973438</v>
      </c>
      <c r="S272" s="3">
        <f t="shared" si="75"/>
        <v>491041910.172813</v>
      </c>
      <c r="T272" s="3">
        <f t="shared" si="75"/>
        <v>493503062.76111257</v>
      </c>
      <c r="U272" s="3">
        <f t="shared" si="75"/>
        <v>493503062.76111257</v>
      </c>
      <c r="V272" s="3">
        <f t="shared" si="75"/>
        <v>493503062.76111257</v>
      </c>
      <c r="W272" s="3"/>
    </row>
    <row r="273" spans="1:23" x14ac:dyDescent="0.35">
      <c r="B273" s="40" t="s">
        <v>141</v>
      </c>
      <c r="C273" s="122">
        <f>C$142*C$92</f>
        <v>4534686</v>
      </c>
      <c r="D273" s="122">
        <f t="shared" ref="D273:V273" si="76">D$142*D$92</f>
        <v>5703204</v>
      </c>
      <c r="E273" s="122">
        <f t="shared" si="76"/>
        <v>9055644</v>
      </c>
      <c r="F273" s="122">
        <f t="shared" si="76"/>
        <v>11011505.24</v>
      </c>
      <c r="G273" s="122">
        <f t="shared" si="76"/>
        <v>12271350.780537283</v>
      </c>
      <c r="H273" s="122">
        <f t="shared" si="76"/>
        <v>14091675.646621605</v>
      </c>
      <c r="I273" s="122">
        <f t="shared" si="76"/>
        <v>17618713.614178222</v>
      </c>
      <c r="J273" s="122">
        <f t="shared" si="76"/>
        <v>18258555.337868631</v>
      </c>
      <c r="K273" s="122">
        <f t="shared" si="76"/>
        <v>20636042.5175821</v>
      </c>
      <c r="L273" s="122">
        <f t="shared" si="76"/>
        <v>20544291.648611989</v>
      </c>
      <c r="M273" s="122">
        <f t="shared" si="76"/>
        <v>15233991.167626014</v>
      </c>
      <c r="N273" s="122">
        <f t="shared" si="76"/>
        <v>13374110.710980974</v>
      </c>
      <c r="O273" s="122">
        <f t="shared" si="76"/>
        <v>11072006.646033756</v>
      </c>
      <c r="P273" s="122">
        <f t="shared" si="76"/>
        <v>9054361.4331550747</v>
      </c>
      <c r="Q273" s="122">
        <f t="shared" si="76"/>
        <v>8301152.9761454323</v>
      </c>
      <c r="R273" s="122">
        <f t="shared" si="76"/>
        <v>6320514.31102526</v>
      </c>
      <c r="S273" s="122">
        <f t="shared" si="76"/>
        <v>3644727.587133104</v>
      </c>
      <c r="T273" s="122">
        <f t="shared" si="76"/>
        <v>3600301.1801748946</v>
      </c>
      <c r="U273" s="122">
        <f t="shared" si="76"/>
        <v>2699252.0286112102</v>
      </c>
      <c r="V273" s="122">
        <f t="shared" si="76"/>
        <v>2699252.0286112102</v>
      </c>
      <c r="W273" s="3"/>
    </row>
    <row r="274" spans="1:23" x14ac:dyDescent="0.35">
      <c r="B274" s="40"/>
    </row>
    <row r="275" spans="1:23" x14ac:dyDescent="0.35">
      <c r="B275" s="40" t="s">
        <v>152</v>
      </c>
      <c r="C275" s="3">
        <f t="shared" ref="C275:V275" si="77">SUM(C272:C273)*C$127</f>
        <v>20978555.752056003</v>
      </c>
      <c r="D275" s="3">
        <f t="shared" si="77"/>
        <v>45449920.092835411</v>
      </c>
      <c r="E275" s="3">
        <f t="shared" si="77"/>
        <v>63671608.585123837</v>
      </c>
      <c r="F275" s="3">
        <f t="shared" si="77"/>
        <v>76947360.277327448</v>
      </c>
      <c r="G275" s="3">
        <f t="shared" si="77"/>
        <v>102900280.56119208</v>
      </c>
      <c r="H275" s="3">
        <f t="shared" si="77"/>
        <v>101624239.37853597</v>
      </c>
      <c r="I275" s="3">
        <f t="shared" si="77"/>
        <v>143085923.62941727</v>
      </c>
      <c r="J275" s="3">
        <f t="shared" si="77"/>
        <v>166028839.99828392</v>
      </c>
      <c r="K275" s="3">
        <f t="shared" si="77"/>
        <v>184716350.01405188</v>
      </c>
      <c r="L275" s="3">
        <f t="shared" si="77"/>
        <v>196559521.78213626</v>
      </c>
      <c r="M275" s="3">
        <f t="shared" si="77"/>
        <v>196424371.63933325</v>
      </c>
      <c r="N275" s="3">
        <f t="shared" si="77"/>
        <v>194288895.48617759</v>
      </c>
      <c r="O275" s="3">
        <f t="shared" si="77"/>
        <v>189405914.34159777</v>
      </c>
      <c r="P275" s="3">
        <f t="shared" si="77"/>
        <v>182123860.90494776</v>
      </c>
      <c r="Q275" s="61">
        <f t="shared" si="77"/>
        <v>174557987.33714861</v>
      </c>
      <c r="R275" s="3">
        <f t="shared" si="77"/>
        <v>164890503.00752586</v>
      </c>
      <c r="S275" s="3">
        <f t="shared" si="77"/>
        <v>153226484.73737955</v>
      </c>
      <c r="T275" s="3">
        <f t="shared" si="77"/>
        <v>143099491.14792112</v>
      </c>
      <c r="U275" s="3">
        <f t="shared" si="77"/>
        <v>132751030.78728269</v>
      </c>
      <c r="V275" s="3">
        <f t="shared" si="77"/>
        <v>123374563.92870137</v>
      </c>
      <c r="W275" s="3"/>
    </row>
    <row r="276" spans="1:23" x14ac:dyDescent="0.35">
      <c r="B276" s="40" t="s">
        <v>153</v>
      </c>
      <c r="C276" s="211">
        <f>SUM(C275:V275)</f>
        <v>2756105703.3889756</v>
      </c>
    </row>
    <row r="277" spans="1:23" x14ac:dyDescent="0.35">
      <c r="B277" s="40"/>
    </row>
    <row r="279" spans="1:23" x14ac:dyDescent="0.35">
      <c r="B279" s="40" t="s">
        <v>144</v>
      </c>
      <c r="C279" s="114">
        <f t="shared" ref="C279:V279" si="78">C$308+C$137</f>
        <v>24.183726229426611</v>
      </c>
      <c r="D279" s="114">
        <f t="shared" si="78"/>
        <v>28.418335237050194</v>
      </c>
      <c r="E279" s="114">
        <f t="shared" si="78"/>
        <v>22.761983036868294</v>
      </c>
      <c r="F279" s="114">
        <f t="shared" si="78"/>
        <v>19.505263408327075</v>
      </c>
      <c r="G279" s="114">
        <f t="shared" si="78"/>
        <v>21.084551107634454</v>
      </c>
      <c r="H279" s="61">
        <f t="shared" si="78"/>
        <v>17.237889504396872</v>
      </c>
      <c r="I279" s="61">
        <f t="shared" si="78"/>
        <v>20.978175685990131</v>
      </c>
      <c r="J279" s="61">
        <f t="shared" si="78"/>
        <v>22.063856496203552</v>
      </c>
      <c r="K279" s="61">
        <f t="shared" si="78"/>
        <v>22.425659936914343</v>
      </c>
      <c r="L279" s="61">
        <f t="shared" si="78"/>
        <v>22.656628477804304</v>
      </c>
      <c r="M279" s="61">
        <f t="shared" si="78"/>
        <v>22.656628477804304</v>
      </c>
      <c r="N279" s="61">
        <f t="shared" si="78"/>
        <v>22.656628477804304</v>
      </c>
      <c r="O279" s="61">
        <f t="shared" si="78"/>
        <v>22.656628477804304</v>
      </c>
      <c r="P279" s="61">
        <f t="shared" si="78"/>
        <v>22.656628477804304</v>
      </c>
      <c r="Q279" s="61">
        <f t="shared" si="78"/>
        <v>22.656628477804304</v>
      </c>
      <c r="R279" s="61">
        <f t="shared" si="78"/>
        <v>22.656628477804304</v>
      </c>
      <c r="S279" s="61">
        <f t="shared" si="78"/>
        <v>22.656628477804304</v>
      </c>
      <c r="T279" s="61">
        <f t="shared" si="78"/>
        <v>22.656628477804304</v>
      </c>
      <c r="U279" s="61">
        <f t="shared" si="78"/>
        <v>22.656628477804304</v>
      </c>
      <c r="V279" s="61">
        <f t="shared" si="78"/>
        <v>22.656628477804304</v>
      </c>
      <c r="W279" s="61"/>
    </row>
    <row r="280" spans="1:23" x14ac:dyDescent="0.35">
      <c r="B280" s="40" t="s">
        <v>139</v>
      </c>
      <c r="C280" s="122">
        <f t="shared" ref="C280:V280" si="79">C85</f>
        <v>56663</v>
      </c>
      <c r="D280" s="122">
        <f t="shared" si="79"/>
        <v>126948</v>
      </c>
      <c r="E280" s="122">
        <f t="shared" si="79"/>
        <v>237736</v>
      </c>
      <c r="F280" s="122">
        <f t="shared" si="79"/>
        <v>364784</v>
      </c>
      <c r="G280" s="122">
        <f t="shared" si="79"/>
        <v>500719</v>
      </c>
      <c r="H280" s="3">
        <f t="shared" si="79"/>
        <v>651720</v>
      </c>
      <c r="I280" s="3">
        <f t="shared" si="79"/>
        <v>835858</v>
      </c>
      <c r="J280" s="3">
        <f t="shared" si="79"/>
        <v>1019435</v>
      </c>
      <c r="K280" s="3">
        <f t="shared" si="79"/>
        <v>1220990</v>
      </c>
      <c r="L280" s="3">
        <f t="shared" si="79"/>
        <v>1413269</v>
      </c>
      <c r="M280" s="3">
        <f t="shared" si="79"/>
        <v>1546588</v>
      </c>
      <c r="N280" s="3">
        <f t="shared" si="79"/>
        <v>1657200</v>
      </c>
      <c r="O280" s="3">
        <f t="shared" si="79"/>
        <v>1749957</v>
      </c>
      <c r="P280" s="3">
        <f t="shared" si="79"/>
        <v>1820000</v>
      </c>
      <c r="Q280" s="3">
        <f t="shared" si="79"/>
        <v>1881042</v>
      </c>
      <c r="R280" s="3">
        <f t="shared" si="79"/>
        <v>1920229</v>
      </c>
      <c r="S280" s="3">
        <f t="shared" si="79"/>
        <v>1930527</v>
      </c>
      <c r="T280" s="3">
        <f t="shared" si="79"/>
        <v>1940203</v>
      </c>
      <c r="U280" s="3">
        <f t="shared" si="79"/>
        <v>1940203</v>
      </c>
      <c r="V280" s="3">
        <f t="shared" si="79"/>
        <v>1940203</v>
      </c>
      <c r="W280" s="3"/>
    </row>
    <row r="281" spans="1:23" x14ac:dyDescent="0.35">
      <c r="B281" s="40" t="s">
        <v>145</v>
      </c>
      <c r="C281" s="122">
        <f t="shared" ref="C281:V281" si="80">C279*C280*months_in_year</f>
        <v>16443869.752056001</v>
      </c>
      <c r="D281" s="122">
        <f t="shared" si="80"/>
        <v>43291809.860076576</v>
      </c>
      <c r="E281" s="122">
        <f t="shared" si="80"/>
        <v>64936113.591035053</v>
      </c>
      <c r="F281" s="122">
        <f t="shared" si="80"/>
        <v>85382496.0857182</v>
      </c>
      <c r="G281" s="122">
        <f t="shared" si="80"/>
        <v>126689224.1527634</v>
      </c>
      <c r="H281" s="3">
        <f t="shared" si="80"/>
        <v>134811328.17366636</v>
      </c>
      <c r="I281" s="3">
        <f t="shared" si="80"/>
        <v>210417311.67048407</v>
      </c>
      <c r="J281" s="3">
        <f t="shared" si="80"/>
        <v>269912010.56648725</v>
      </c>
      <c r="K281" s="3">
        <f t="shared" si="80"/>
        <v>328578078.31647652</v>
      </c>
      <c r="L281" s="3">
        <f t="shared" si="80"/>
        <v>384238928.06637615</v>
      </c>
      <c r="M281" s="3">
        <f t="shared" si="80"/>
        <v>420485636.69076478</v>
      </c>
      <c r="N281" s="3">
        <f t="shared" si="80"/>
        <v>450558776.5610075</v>
      </c>
      <c r="O281" s="3">
        <f t="shared" si="80"/>
        <v>475777507.21359587</v>
      </c>
      <c r="P281" s="3">
        <f t="shared" si="80"/>
        <v>494820765.95524603</v>
      </c>
      <c r="Q281" s="3">
        <f t="shared" si="80"/>
        <v>511416836.94175154</v>
      </c>
      <c r="R281" s="3">
        <f t="shared" si="80"/>
        <v>522070980.54366821</v>
      </c>
      <c r="S281" s="3">
        <f t="shared" si="80"/>
        <v>524870796.06444132</v>
      </c>
      <c r="T281" s="3">
        <f t="shared" si="80"/>
        <v>527501502.51025611</v>
      </c>
      <c r="U281" s="3">
        <f t="shared" si="80"/>
        <v>527501502.51025611</v>
      </c>
      <c r="V281" s="3">
        <f t="shared" si="80"/>
        <v>527501502.51025611</v>
      </c>
      <c r="W281" s="3"/>
    </row>
    <row r="282" spans="1:23" x14ac:dyDescent="0.35">
      <c r="B282" s="40" t="s">
        <v>141</v>
      </c>
      <c r="C282" s="122">
        <f>C$142*C$92</f>
        <v>4534686</v>
      </c>
      <c r="D282" s="122">
        <f t="shared" ref="D282:V282" si="81">D$142*D$92</f>
        <v>5703204</v>
      </c>
      <c r="E282" s="122">
        <f t="shared" si="81"/>
        <v>9055644</v>
      </c>
      <c r="F282" s="122">
        <f t="shared" si="81"/>
        <v>11011505.24</v>
      </c>
      <c r="G282" s="122">
        <f t="shared" si="81"/>
        <v>12271350.780537283</v>
      </c>
      <c r="H282" s="122">
        <f t="shared" si="81"/>
        <v>14091675.646621605</v>
      </c>
      <c r="I282" s="122">
        <f t="shared" si="81"/>
        <v>17618713.614178222</v>
      </c>
      <c r="J282" s="122">
        <f t="shared" si="81"/>
        <v>18258555.337868631</v>
      </c>
      <c r="K282" s="122">
        <f t="shared" si="81"/>
        <v>20636042.5175821</v>
      </c>
      <c r="L282" s="122">
        <f t="shared" si="81"/>
        <v>20544291.648611989</v>
      </c>
      <c r="M282" s="122">
        <f t="shared" si="81"/>
        <v>15233991.167626014</v>
      </c>
      <c r="N282" s="122">
        <f t="shared" si="81"/>
        <v>13374110.710980974</v>
      </c>
      <c r="O282" s="122">
        <f t="shared" si="81"/>
        <v>11072006.646033756</v>
      </c>
      <c r="P282" s="122">
        <f t="shared" si="81"/>
        <v>9054361.4331550747</v>
      </c>
      <c r="Q282" s="122">
        <f t="shared" si="81"/>
        <v>8301152.9761454323</v>
      </c>
      <c r="R282" s="122">
        <f t="shared" si="81"/>
        <v>6320514.31102526</v>
      </c>
      <c r="S282" s="122">
        <f t="shared" si="81"/>
        <v>3644727.587133104</v>
      </c>
      <c r="T282" s="122">
        <f t="shared" si="81"/>
        <v>3600301.1801748946</v>
      </c>
      <c r="U282" s="122">
        <f t="shared" si="81"/>
        <v>2699252.0286112102</v>
      </c>
      <c r="V282" s="122">
        <f t="shared" si="81"/>
        <v>2699252.0286112102</v>
      </c>
      <c r="W282" s="3"/>
    </row>
    <row r="283" spans="1:23" x14ac:dyDescent="0.35">
      <c r="B283" s="40"/>
    </row>
    <row r="284" spans="1:23" x14ac:dyDescent="0.35">
      <c r="B284" s="40" t="s">
        <v>154</v>
      </c>
      <c r="C284" s="3">
        <f t="shared" ref="C284:V284" si="82">SUM(C281:C282)*C$127</f>
        <v>20978555.752056003</v>
      </c>
      <c r="D284" s="3">
        <f t="shared" si="82"/>
        <v>45449920.092835411</v>
      </c>
      <c r="E284" s="3">
        <f t="shared" si="82"/>
        <v>63671608.585123837</v>
      </c>
      <c r="F284" s="3">
        <f t="shared" si="82"/>
        <v>76947360.277327448</v>
      </c>
      <c r="G284" s="3">
        <f t="shared" si="82"/>
        <v>102900280.56119208</v>
      </c>
      <c r="H284" s="3">
        <f t="shared" si="82"/>
        <v>103238598.97508526</v>
      </c>
      <c r="I284" s="3">
        <f t="shared" si="82"/>
        <v>146936548.63706139</v>
      </c>
      <c r="J284" s="3">
        <f t="shared" si="82"/>
        <v>172569372.55668327</v>
      </c>
      <c r="K284" s="3">
        <f t="shared" si="82"/>
        <v>194354063.82363859</v>
      </c>
      <c r="L284" s="3">
        <f t="shared" si="82"/>
        <v>209368845.63902619</v>
      </c>
      <c r="M284" s="3">
        <f t="shared" si="82"/>
        <v>209451951.31663105</v>
      </c>
      <c r="N284" s="3">
        <f t="shared" si="82"/>
        <v>207262234.14495927</v>
      </c>
      <c r="O284" s="3">
        <f t="shared" si="82"/>
        <v>202137776.74718359</v>
      </c>
      <c r="P284" s="3">
        <f t="shared" si="82"/>
        <v>194430052.59960708</v>
      </c>
      <c r="Q284" s="3">
        <f t="shared" si="82"/>
        <v>186378559.78583184</v>
      </c>
      <c r="R284" s="3">
        <f t="shared" si="82"/>
        <v>176105025.06525919</v>
      </c>
      <c r="S284" s="3">
        <f t="shared" si="82"/>
        <v>163704797.41473049</v>
      </c>
      <c r="T284" s="3">
        <f t="shared" si="82"/>
        <v>152886508.86060011</v>
      </c>
      <c r="U284" s="3">
        <f t="shared" si="82"/>
        <v>141846772.15594345</v>
      </c>
      <c r="V284" s="3">
        <f t="shared" si="82"/>
        <v>131827855.16351622</v>
      </c>
      <c r="W284" s="3"/>
    </row>
    <row r="285" spans="1:23" x14ac:dyDescent="0.35">
      <c r="B285" s="40" t="s">
        <v>155</v>
      </c>
      <c r="C285" s="211">
        <f>SUM(C284:V284)</f>
        <v>2902446688.1542912</v>
      </c>
    </row>
    <row r="286" spans="1:23" x14ac:dyDescent="0.35">
      <c r="B286" s="40"/>
    </row>
    <row r="287" spans="1:23" x14ac:dyDescent="0.35">
      <c r="B287" s="40"/>
    </row>
    <row r="288" spans="1:23" ht="15.5" x14ac:dyDescent="0.35">
      <c r="A288" s="56" t="s">
        <v>156</v>
      </c>
      <c r="B288" s="40"/>
    </row>
    <row r="289" spans="1:23" x14ac:dyDescent="0.35">
      <c r="A289" s="1" t="s">
        <v>157</v>
      </c>
    </row>
    <row r="290" spans="1:23" x14ac:dyDescent="0.35">
      <c r="C290" s="43">
        <v>1</v>
      </c>
      <c r="D290" s="43">
        <v>2</v>
      </c>
      <c r="E290" s="43">
        <v>3</v>
      </c>
      <c r="F290" s="43">
        <v>4</v>
      </c>
      <c r="G290" s="43">
        <v>5</v>
      </c>
      <c r="H290" s="43">
        <v>6</v>
      </c>
      <c r="I290" s="43">
        <v>7</v>
      </c>
      <c r="J290" s="43">
        <v>8</v>
      </c>
      <c r="K290" s="43">
        <v>9</v>
      </c>
      <c r="L290" s="43">
        <v>10</v>
      </c>
      <c r="M290" s="43">
        <v>11</v>
      </c>
      <c r="N290" s="43">
        <v>12</v>
      </c>
      <c r="O290" s="43">
        <v>13</v>
      </c>
      <c r="P290" s="43">
        <v>14</v>
      </c>
      <c r="Q290" s="43">
        <v>15</v>
      </c>
      <c r="R290" s="43">
        <v>16</v>
      </c>
      <c r="S290" s="43">
        <v>17</v>
      </c>
      <c r="T290" s="43">
        <v>18</v>
      </c>
      <c r="U290" s="43">
        <v>19</v>
      </c>
      <c r="V290" s="43">
        <v>20</v>
      </c>
      <c r="W290" s="43"/>
    </row>
    <row r="291" spans="1:23" x14ac:dyDescent="0.35">
      <c r="C291" s="15" t="s">
        <v>0</v>
      </c>
      <c r="D291" s="15" t="s">
        <v>1</v>
      </c>
      <c r="E291" s="52" t="s">
        <v>2</v>
      </c>
      <c r="F291" s="52" t="s">
        <v>3</v>
      </c>
      <c r="G291" s="15" t="s">
        <v>4</v>
      </c>
      <c r="H291" s="15" t="s">
        <v>5</v>
      </c>
      <c r="I291" s="15" t="s">
        <v>6</v>
      </c>
      <c r="J291" s="15" t="s">
        <v>7</v>
      </c>
      <c r="K291" s="15" t="s">
        <v>8</v>
      </c>
      <c r="L291" s="15" t="s">
        <v>9</v>
      </c>
      <c r="M291" s="15" t="s">
        <v>63</v>
      </c>
      <c r="N291" s="15" t="s">
        <v>64</v>
      </c>
      <c r="O291" s="15" t="s">
        <v>65</v>
      </c>
      <c r="P291" s="15" t="s">
        <v>66</v>
      </c>
      <c r="Q291" s="15" t="s">
        <v>67</v>
      </c>
      <c r="R291" s="15" t="s">
        <v>68</v>
      </c>
      <c r="S291" s="15" t="s">
        <v>69</v>
      </c>
      <c r="T291" s="15" t="s">
        <v>70</v>
      </c>
      <c r="U291" s="15" t="s">
        <v>71</v>
      </c>
      <c r="V291" s="15" t="s">
        <v>72</v>
      </c>
      <c r="W291" s="15"/>
    </row>
    <row r="292" spans="1:23" x14ac:dyDescent="0.35">
      <c r="B292" s="40" t="s">
        <v>407</v>
      </c>
      <c r="C292" s="114">
        <f>'Copper Weighted Price'!Y6/months_in_year</f>
        <v>10.62247492482132</v>
      </c>
      <c r="D292" s="114">
        <f>'Copper Weighted Price'!Z6/months_in_year</f>
        <v>12.046093323022198</v>
      </c>
      <c r="E292" s="114">
        <f>'Copper Weighted Price'!AA6/months_in_year</f>
        <v>12.823115264128864</v>
      </c>
      <c r="F292" s="114">
        <f>'Copper Weighted Price'!AB6/months_in_year</f>
        <v>13.234721760150949</v>
      </c>
      <c r="G292" s="114">
        <f>'Copper Weighted Price'!AC6/months_in_year</f>
        <v>13.598997476589284</v>
      </c>
      <c r="H292" s="114">
        <f>'Copper Weighted Price'!AD6/months_in_year</f>
        <v>13.670880643711632</v>
      </c>
      <c r="I292" s="114">
        <f>'Copper Weighted Price'!AE6/months_in_year</f>
        <v>13.743634250448066</v>
      </c>
      <c r="J292" s="114">
        <f>'Copper Weighted Price'!AF6/months_in_year</f>
        <v>13.767515210280784</v>
      </c>
      <c r="K292" s="114">
        <f>'Copper Weighted Price'!AG6/months_in_year</f>
        <v>13.690902032701253</v>
      </c>
      <c r="L292" s="114">
        <f>'Copper Weighted Price'!AH6/months_in_year</f>
        <v>13.491162077859199</v>
      </c>
      <c r="M292" s="61">
        <f t="shared" ref="M292:V294" si="83">L292</f>
        <v>13.491162077859199</v>
      </c>
      <c r="N292" s="61">
        <f t="shared" si="83"/>
        <v>13.491162077859199</v>
      </c>
      <c r="O292" s="61">
        <f t="shared" si="83"/>
        <v>13.491162077859199</v>
      </c>
      <c r="P292" s="61">
        <f t="shared" si="83"/>
        <v>13.491162077859199</v>
      </c>
      <c r="Q292" s="61">
        <f t="shared" si="83"/>
        <v>13.491162077859199</v>
      </c>
      <c r="R292" s="61">
        <f t="shared" si="83"/>
        <v>13.491162077859199</v>
      </c>
      <c r="S292" s="61">
        <f t="shared" si="83"/>
        <v>13.491162077859199</v>
      </c>
      <c r="T292" s="61">
        <f t="shared" si="83"/>
        <v>13.491162077859199</v>
      </c>
      <c r="U292" s="61">
        <f t="shared" si="83"/>
        <v>13.491162077859199</v>
      </c>
      <c r="V292" s="61">
        <f t="shared" si="83"/>
        <v>13.491162077859199</v>
      </c>
      <c r="W292" s="61"/>
    </row>
    <row r="293" spans="1:23" s="95" customFormat="1" x14ac:dyDescent="0.35">
      <c r="B293" s="40" t="s">
        <v>365</v>
      </c>
      <c r="C293" s="25">
        <f>'Copper Weighted Price'!Y8/months_in_year</f>
        <v>3.5795621837014662</v>
      </c>
      <c r="D293" s="25">
        <f>'Copper Weighted Price'!Z8/months_in_year</f>
        <v>3.965752228640568</v>
      </c>
      <c r="E293" s="25">
        <f>'Copper Weighted Price'!AA8/months_in_year</f>
        <v>4.1312457344442226</v>
      </c>
      <c r="F293" s="25">
        <f>'Copper Weighted Price'!AB8/months_in_year</f>
        <v>3.7603318234542091</v>
      </c>
      <c r="G293" s="25">
        <f>'Copper Weighted Price'!AC8/months_in_year</f>
        <v>3.9797412141817987</v>
      </c>
      <c r="H293" s="25">
        <f>'Copper Weighted Price'!AD8/months_in_year</f>
        <v>3.9797412141817987</v>
      </c>
      <c r="I293" s="25">
        <f>'Copper Weighted Price'!AE8/months_in_year</f>
        <v>3.9797412141817987</v>
      </c>
      <c r="J293" s="25">
        <f>'Copper Weighted Price'!AF8/months_in_year</f>
        <v>3.9797412141817987</v>
      </c>
      <c r="K293" s="25">
        <f>'Copper Weighted Price'!AG8/months_in_year</f>
        <v>3.9797412141817987</v>
      </c>
      <c r="L293" s="25">
        <f>'Copper Weighted Price'!AH8/months_in_year</f>
        <v>3.9797412141817987</v>
      </c>
      <c r="M293" s="25">
        <f>L293</f>
        <v>3.9797412141817987</v>
      </c>
      <c r="N293" s="25">
        <f t="shared" si="83"/>
        <v>3.9797412141817987</v>
      </c>
      <c r="O293" s="25">
        <f t="shared" si="83"/>
        <v>3.9797412141817987</v>
      </c>
      <c r="P293" s="25">
        <f t="shared" si="83"/>
        <v>3.9797412141817987</v>
      </c>
      <c r="Q293" s="25">
        <f t="shared" si="83"/>
        <v>3.9797412141817987</v>
      </c>
      <c r="R293" s="25">
        <f t="shared" si="83"/>
        <v>3.9797412141817987</v>
      </c>
      <c r="S293" s="25">
        <f t="shared" si="83"/>
        <v>3.9797412141817987</v>
      </c>
      <c r="T293" s="25">
        <f t="shared" si="83"/>
        <v>3.9797412141817987</v>
      </c>
      <c r="U293" s="25">
        <f t="shared" si="83"/>
        <v>3.9797412141817987</v>
      </c>
      <c r="V293" s="25">
        <f t="shared" si="83"/>
        <v>3.9797412141817987</v>
      </c>
      <c r="W293" s="25"/>
    </row>
    <row r="294" spans="1:23" s="95" customFormat="1" x14ac:dyDescent="0.35">
      <c r="B294" s="40" t="s">
        <v>408</v>
      </c>
      <c r="C294" s="25">
        <f>'Copper Weighted Price'!Y232/months_in_year</f>
        <v>0.52357935956702539</v>
      </c>
      <c r="D294" s="25">
        <f>'Copper Weighted Price'!Z232/months_in_year</f>
        <v>0.70647926670308714</v>
      </c>
      <c r="E294" s="25">
        <f>'Copper Weighted Price'!AA232/months_in_year</f>
        <v>0.66973361264340647</v>
      </c>
      <c r="F294" s="25">
        <f>'Copper Weighted Price'!AB232/months_in_year</f>
        <v>0.76869647126061313</v>
      </c>
      <c r="G294" s="25">
        <f>'Copper Weighted Price'!AC232/months_in_year</f>
        <v>0.68417676267001148</v>
      </c>
      <c r="H294" s="25">
        <f>'Copper Weighted Price'!AD232/months_in_year</f>
        <v>0.68417676267001148</v>
      </c>
      <c r="I294" s="25">
        <f>'Copper Weighted Price'!AE232/months_in_year</f>
        <v>0.68417676267001148</v>
      </c>
      <c r="J294" s="25">
        <f>'Copper Weighted Price'!AF232/months_in_year</f>
        <v>0.68417676267001148</v>
      </c>
      <c r="K294" s="25">
        <f>'Copper Weighted Price'!AG232/months_in_year</f>
        <v>0.68417676267001148</v>
      </c>
      <c r="L294" s="25">
        <f>'Copper Weighted Price'!AH232/months_in_year</f>
        <v>0.68417676267001148</v>
      </c>
      <c r="M294" s="25">
        <f>L294</f>
        <v>0.68417676267001148</v>
      </c>
      <c r="N294" s="25">
        <f t="shared" si="83"/>
        <v>0.68417676267001148</v>
      </c>
      <c r="O294" s="25">
        <f t="shared" si="83"/>
        <v>0.68417676267001148</v>
      </c>
      <c r="P294" s="25">
        <f t="shared" si="83"/>
        <v>0.68417676267001148</v>
      </c>
      <c r="Q294" s="25">
        <f t="shared" si="83"/>
        <v>0.68417676267001148</v>
      </c>
      <c r="R294" s="25">
        <f t="shared" si="83"/>
        <v>0.68417676267001148</v>
      </c>
      <c r="S294" s="25">
        <f t="shared" si="83"/>
        <v>0.68417676267001148</v>
      </c>
      <c r="T294" s="25">
        <f t="shared" si="83"/>
        <v>0.68417676267001148</v>
      </c>
      <c r="U294" s="25">
        <f t="shared" si="83"/>
        <v>0.68417676267001148</v>
      </c>
      <c r="V294" s="25">
        <f t="shared" si="83"/>
        <v>0.68417676267001148</v>
      </c>
      <c r="W294" s="25"/>
    </row>
    <row r="295" spans="1:23" x14ac:dyDescent="0.35">
      <c r="B295" s="40" t="s">
        <v>363</v>
      </c>
      <c r="C295" s="122">
        <f t="shared" ref="C295:V295" si="84">C$183</f>
        <v>3497629.9523844309</v>
      </c>
      <c r="D295" s="122">
        <f t="shared" si="84"/>
        <v>3146736.2338839122</v>
      </c>
      <c r="E295" s="122">
        <f t="shared" si="84"/>
        <v>2916964.4097619313</v>
      </c>
      <c r="F295" s="122">
        <f t="shared" si="84"/>
        <v>2694731.4776870101</v>
      </c>
      <c r="G295" s="122">
        <f t="shared" si="84"/>
        <v>2415782.8269984876</v>
      </c>
      <c r="H295" s="3">
        <f t="shared" si="84"/>
        <v>2177989.2404231601</v>
      </c>
      <c r="I295" s="3">
        <f t="shared" si="84"/>
        <v>1934259.1941721831</v>
      </c>
      <c r="J295" s="3">
        <f t="shared" si="84"/>
        <v>1666860.5234101363</v>
      </c>
      <c r="K295" s="3">
        <f t="shared" si="84"/>
        <v>1373511.0482970017</v>
      </c>
      <c r="L295" s="3">
        <f t="shared" si="84"/>
        <v>1086368.7636320598</v>
      </c>
      <c r="M295" s="3">
        <f t="shared" si="84"/>
        <v>714776.98404433602</v>
      </c>
      <c r="N295" s="3">
        <f t="shared" si="84"/>
        <v>323767.17631600797</v>
      </c>
      <c r="O295" s="3">
        <f t="shared" si="84"/>
        <v>10846.991573642837</v>
      </c>
      <c r="P295" s="3">
        <f t="shared" si="84"/>
        <v>0</v>
      </c>
      <c r="Q295" s="3">
        <f t="shared" si="84"/>
        <v>0</v>
      </c>
      <c r="R295" s="3">
        <f t="shared" si="84"/>
        <v>0</v>
      </c>
      <c r="S295" s="3">
        <f t="shared" si="84"/>
        <v>0</v>
      </c>
      <c r="T295" s="3">
        <f t="shared" si="84"/>
        <v>0</v>
      </c>
      <c r="U295" s="3">
        <f t="shared" si="84"/>
        <v>0</v>
      </c>
      <c r="V295" s="3">
        <f t="shared" si="84"/>
        <v>0</v>
      </c>
      <c r="W295" s="3"/>
    </row>
    <row r="296" spans="1:23" s="95" customFormat="1" x14ac:dyDescent="0.35">
      <c r="B296" s="40" t="s">
        <v>364</v>
      </c>
      <c r="C296" s="122">
        <f>'Copper Weighted Price'!Y60</f>
        <v>259914.6957112673</v>
      </c>
      <c r="D296" s="122">
        <f>'Copper Weighted Price'!Z60</f>
        <v>269091.99719587917</v>
      </c>
      <c r="E296" s="122">
        <f>'Copper Weighted Price'!AA60</f>
        <v>248486.78439872479</v>
      </c>
      <c r="F296" s="122">
        <f>'Copper Weighted Price'!AB60</f>
        <v>233917.23158134468</v>
      </c>
      <c r="G296" s="122">
        <f>'Copper Weighted Price'!AC60</f>
        <v>211997.56924846905</v>
      </c>
      <c r="H296" s="122">
        <f>'Copper Weighted Price'!AD60</f>
        <v>144636.06951469561</v>
      </c>
      <c r="I296" s="122">
        <f>'Copper Weighted Price'!AE60</f>
        <v>129009.35379807497</v>
      </c>
      <c r="J296" s="122">
        <f>'Copper Weighted Price'!AF60</f>
        <v>133010.03535335636</v>
      </c>
      <c r="K296" s="122">
        <f>'Copper Weighted Price'!AG60</f>
        <v>110602.26576060666</v>
      </c>
      <c r="L296" s="122">
        <f>'Copper Weighted Price'!AH60</f>
        <v>23604.007677328107</v>
      </c>
      <c r="M296" s="122">
        <f>'Copper Weighted Price'!AI60</f>
        <v>5567.4939076192504</v>
      </c>
      <c r="N296" s="122">
        <f>'Copper Weighted Price'!AJ60</f>
        <v>5732.3147347267568</v>
      </c>
      <c r="O296" s="122">
        <f>'Copper Weighted Price'!AK60</f>
        <v>0</v>
      </c>
      <c r="P296" s="122">
        <f>'Copper Weighted Price'!AL60</f>
        <v>0</v>
      </c>
      <c r="Q296" s="122">
        <f>'Copper Weighted Price'!AM60</f>
        <v>0</v>
      </c>
      <c r="R296" s="122">
        <f>'Copper Weighted Price'!AN60</f>
        <v>0</v>
      </c>
      <c r="S296" s="122">
        <f>'Copper Weighted Price'!AO60</f>
        <v>0</v>
      </c>
      <c r="T296" s="122">
        <f>'Copper Weighted Price'!AP60</f>
        <v>0</v>
      </c>
      <c r="U296" s="122">
        <f>'Copper Weighted Price'!AQ60</f>
        <v>0</v>
      </c>
      <c r="V296" s="122">
        <f>'Copper Weighted Price'!AR60</f>
        <v>0</v>
      </c>
      <c r="W296" s="122"/>
    </row>
    <row r="297" spans="1:23" s="95" customFormat="1" x14ac:dyDescent="0.35">
      <c r="B297" s="40" t="s">
        <v>405</v>
      </c>
      <c r="C297" s="122">
        <f>SUM('Copper Weighted Price'!Y47:Y48)</f>
        <v>136095.19388898864</v>
      </c>
      <c r="D297" s="122">
        <f>SUM('Copper Weighted Price'!Z47:Z48)</f>
        <v>101974.37027686788</v>
      </c>
      <c r="E297" s="122">
        <f>SUM('Copper Weighted Price'!AA47:AA48)</f>
        <v>96078.706501561042</v>
      </c>
      <c r="F297" s="122">
        <f>SUM('Copper Weighted Price'!AB47:AB48)</f>
        <v>84670.441314710581</v>
      </c>
      <c r="G297" s="122">
        <f>SUM('Copper Weighted Price'!AC47:AC48)</f>
        <v>81202.463056268054</v>
      </c>
      <c r="H297" s="122">
        <f>SUM('Copper Weighted Price'!AD47:AD48)</f>
        <v>83302.417676357145</v>
      </c>
      <c r="I297" s="122">
        <f>SUM('Copper Weighted Price'!AE47:AE48)</f>
        <v>89213.028804048634</v>
      </c>
      <c r="J297" s="122">
        <f>SUM('Copper Weighted Price'!AF47:AF48)</f>
        <v>101689.30176188821</v>
      </c>
      <c r="K297" s="122">
        <f>SUM('Copper Weighted Price'!AG47:AG48)</f>
        <v>113686.71215588649</v>
      </c>
      <c r="L297" s="122">
        <f>SUM('Copper Weighted Price'!AH47:AH48)</f>
        <v>115960.54671250231</v>
      </c>
      <c r="M297" s="122">
        <f>SUM('Copper Weighted Price'!AI47:AI48)</f>
        <v>87658.498609110757</v>
      </c>
      <c r="N297" s="122">
        <f>SUM('Copper Weighted Price'!AJ47:AJ48)</f>
        <v>48792.510336624691</v>
      </c>
      <c r="O297" s="122">
        <f>SUM('Copper Weighted Price'!AK47:AK48)</f>
        <v>4634.2414861798434</v>
      </c>
      <c r="P297" s="122">
        <f>SUM('Copper Weighted Price'!AL47:AL48)</f>
        <v>0</v>
      </c>
      <c r="Q297" s="122">
        <f>SUM('Copper Weighted Price'!AM47:AM48)</f>
        <v>0</v>
      </c>
      <c r="R297" s="122">
        <f>SUM('Copper Weighted Price'!AN47:AN48)</f>
        <v>0</v>
      </c>
      <c r="S297" s="122">
        <f>SUM('Copper Weighted Price'!AO47:AO48)</f>
        <v>0</v>
      </c>
      <c r="T297" s="122">
        <f>SUM('Copper Weighted Price'!AP47:AP48)</f>
        <v>0</v>
      </c>
      <c r="U297" s="122">
        <f>SUM('Copper Weighted Price'!AQ47:AQ48)</f>
        <v>0</v>
      </c>
      <c r="V297" s="122">
        <f>SUM('Copper Weighted Price'!AR47:AR48)</f>
        <v>0</v>
      </c>
      <c r="W297" s="122"/>
    </row>
    <row r="298" spans="1:23" x14ac:dyDescent="0.35">
      <c r="B298" s="40" t="s">
        <v>370</v>
      </c>
      <c r="C298" s="122">
        <f>C292*C295*months_in_year</f>
        <v>445841837.58609128</v>
      </c>
      <c r="D298" s="122">
        <f t="shared" ref="D298:G298" si="85">D292*D295*months_in_year</f>
        <v>454870540.03561217</v>
      </c>
      <c r="E298" s="122">
        <f t="shared" si="85"/>
        <v>448854850.17286634</v>
      </c>
      <c r="F298" s="122">
        <f t="shared" si="85"/>
        <v>427968255.90609586</v>
      </c>
      <c r="G298" s="122">
        <f t="shared" si="85"/>
        <v>394226694.82008195</v>
      </c>
      <c r="H298" s="3">
        <f t="shared" ref="H298:O298" si="86">H292*H295*months_in_year</f>
        <v>357300371.38935816</v>
      </c>
      <c r="I298" s="3">
        <f t="shared" si="86"/>
        <v>319005010.92322671</v>
      </c>
      <c r="J298" s="3">
        <f t="shared" si="86"/>
        <v>275382331.31358767</v>
      </c>
      <c r="K298" s="3">
        <f t="shared" si="86"/>
        <v>225655262.43680459</v>
      </c>
      <c r="L298" s="3">
        <f t="shared" si="86"/>
        <v>175876524.79780355</v>
      </c>
      <c r="M298" s="3">
        <f t="shared" si="86"/>
        <v>115718065.69518618</v>
      </c>
      <c r="N298" s="3">
        <f t="shared" si="86"/>
        <v>52415945.414040953</v>
      </c>
      <c r="O298" s="3">
        <f t="shared" si="86"/>
        <v>1756062.2565262625</v>
      </c>
      <c r="P298" s="3">
        <v>0</v>
      </c>
      <c r="Q298" s="3">
        <v>0</v>
      </c>
      <c r="R298" s="3">
        <f>R292*R295*months_in_year</f>
        <v>0</v>
      </c>
      <c r="S298" s="3">
        <f>S292*S295*months_in_year</f>
        <v>0</v>
      </c>
      <c r="T298" s="3">
        <f>T292*T295*months_in_year</f>
        <v>0</v>
      </c>
      <c r="U298" s="3">
        <f>U292*U295*months_in_year</f>
        <v>0</v>
      </c>
      <c r="V298" s="3">
        <f>V292*V295*months_in_year</f>
        <v>0</v>
      </c>
      <c r="W298" s="3"/>
    </row>
    <row r="299" spans="1:23" s="95" customFormat="1" x14ac:dyDescent="0.35">
      <c r="B299" s="40" t="s">
        <v>371</v>
      </c>
      <c r="C299" s="122">
        <f>C296*C293*months_in_year</f>
        <v>11164569.789075913</v>
      </c>
      <c r="D299" s="122">
        <f t="shared" ref="D299:V299" si="87">D296*D293*months_in_year</f>
        <v>12805826.251066793</v>
      </c>
      <c r="E299" s="122">
        <f t="shared" si="87"/>
        <v>12318719.617355915</v>
      </c>
      <c r="F299" s="122">
        <f t="shared" si="87"/>
        <v>10555276.919635661</v>
      </c>
      <c r="G299" s="122">
        <f t="shared" si="87"/>
        <v>10124345.563733906</v>
      </c>
      <c r="H299" s="122">
        <f t="shared" si="87"/>
        <v>6907369.5228587724</v>
      </c>
      <c r="I299" s="122">
        <f t="shared" si="87"/>
        <v>6161086.1079019215</v>
      </c>
      <c r="J299" s="122">
        <f t="shared" si="87"/>
        <v>6352146.2351463661</v>
      </c>
      <c r="K299" s="122">
        <f t="shared" si="87"/>
        <v>5282020.7451524977</v>
      </c>
      <c r="L299" s="122">
        <f t="shared" si="87"/>
        <v>1127254.1060799151</v>
      </c>
      <c r="M299" s="122">
        <f t="shared" si="87"/>
        <v>265886.21956630086</v>
      </c>
      <c r="N299" s="122">
        <f t="shared" si="87"/>
        <v>273757.55042944412</v>
      </c>
      <c r="O299" s="122">
        <f t="shared" si="87"/>
        <v>0</v>
      </c>
      <c r="P299" s="122">
        <f t="shared" si="87"/>
        <v>0</v>
      </c>
      <c r="Q299" s="122">
        <f t="shared" si="87"/>
        <v>0</v>
      </c>
      <c r="R299" s="122">
        <f t="shared" si="87"/>
        <v>0</v>
      </c>
      <c r="S299" s="122">
        <f t="shared" si="87"/>
        <v>0</v>
      </c>
      <c r="T299" s="122">
        <f t="shared" si="87"/>
        <v>0</v>
      </c>
      <c r="U299" s="122">
        <f t="shared" si="87"/>
        <v>0</v>
      </c>
      <c r="V299" s="122">
        <f t="shared" si="87"/>
        <v>0</v>
      </c>
      <c r="W299" s="122"/>
    </row>
    <row r="300" spans="1:23" s="95" customFormat="1" x14ac:dyDescent="0.35">
      <c r="B300" s="40" t="s">
        <v>412</v>
      </c>
      <c r="C300" s="122">
        <f>C297*C294*months_in_year</f>
        <v>855079.61347856186</v>
      </c>
      <c r="D300" s="122">
        <f t="shared" ref="D300:V300" si="88">D297*D294*months_in_year</f>
        <v>864513.34002852836</v>
      </c>
      <c r="E300" s="122">
        <f t="shared" si="88"/>
        <v>772165.67044075229</v>
      </c>
      <c r="F300" s="122">
        <f t="shared" si="88"/>
        <v>781030.43350436224</v>
      </c>
      <c r="G300" s="122">
        <f t="shared" si="88"/>
        <v>666682.05953602423</v>
      </c>
      <c r="H300" s="122">
        <f t="shared" si="88"/>
        <v>683922.94138074201</v>
      </c>
      <c r="I300" s="122">
        <f t="shared" si="88"/>
        <v>732449.77482168586</v>
      </c>
      <c r="J300" s="122">
        <f t="shared" si="88"/>
        <v>834881.48733147082</v>
      </c>
      <c r="K300" s="122">
        <f t="shared" si="88"/>
        <v>933381.68017694238</v>
      </c>
      <c r="L300" s="122">
        <f t="shared" si="88"/>
        <v>952050.13736645377</v>
      </c>
      <c r="M300" s="122">
        <f t="shared" si="88"/>
        <v>719686.89358674129</v>
      </c>
      <c r="N300" s="122">
        <f t="shared" si="88"/>
        <v>400592.4211758594</v>
      </c>
      <c r="O300" s="122">
        <f t="shared" si="88"/>
        <v>38047.684049347059</v>
      </c>
      <c r="P300" s="122">
        <f t="shared" si="88"/>
        <v>0</v>
      </c>
      <c r="Q300" s="122">
        <f t="shared" si="88"/>
        <v>0</v>
      </c>
      <c r="R300" s="122">
        <f t="shared" si="88"/>
        <v>0</v>
      </c>
      <c r="S300" s="122">
        <f t="shared" si="88"/>
        <v>0</v>
      </c>
      <c r="T300" s="122">
        <f t="shared" si="88"/>
        <v>0</v>
      </c>
      <c r="U300" s="122">
        <f t="shared" si="88"/>
        <v>0</v>
      </c>
      <c r="V300" s="122">
        <f t="shared" si="88"/>
        <v>0</v>
      </c>
      <c r="W300" s="122"/>
    </row>
    <row r="301" spans="1:23" x14ac:dyDescent="0.35">
      <c r="B301" s="40" t="s">
        <v>406</v>
      </c>
      <c r="C301" s="85">
        <f>IFERROR(SUM(C299:C300)/SUM(C298:C299),0)</f>
        <v>2.6300833442554482E-2</v>
      </c>
      <c r="D301" s="85">
        <f t="shared" ref="D301:V301" si="89">IFERROR(SUM(D299:D300)/SUM(D298:D299),0)</f>
        <v>2.9230340843684192E-2</v>
      </c>
      <c r="E301" s="85">
        <f t="shared" si="89"/>
        <v>2.8386026748565454E-2</v>
      </c>
      <c r="F301" s="85">
        <f t="shared" si="89"/>
        <v>2.5851080967289962E-2</v>
      </c>
      <c r="G301" s="85">
        <f t="shared" si="89"/>
        <v>2.6687275524323938E-2</v>
      </c>
      <c r="H301" s="85">
        <f t="shared" si="89"/>
        <v>2.084330345430303E-2</v>
      </c>
      <c r="I301" s="85">
        <f t="shared" si="89"/>
        <v>2.1200044979054745E-2</v>
      </c>
      <c r="J301" s="85">
        <f t="shared" si="89"/>
        <v>2.5509933271246985E-2</v>
      </c>
      <c r="K301" s="85">
        <f t="shared" si="89"/>
        <v>2.6913811142535531E-2</v>
      </c>
      <c r="L301" s="85">
        <f t="shared" si="89"/>
        <v>1.1747230801074999E-2</v>
      </c>
      <c r="M301" s="85">
        <f t="shared" si="89"/>
        <v>8.4974955317735044E-3</v>
      </c>
      <c r="N301" s="85">
        <f t="shared" si="89"/>
        <v>1.2798515339136181E-2</v>
      </c>
      <c r="O301" s="85">
        <f>IFERROR(SUM(O299:O300)/SUM(O298:O299),0)</f>
        <v>2.1666477887071451E-2</v>
      </c>
      <c r="P301" s="85">
        <f t="shared" si="89"/>
        <v>0</v>
      </c>
      <c r="Q301" s="85">
        <f t="shared" si="89"/>
        <v>0</v>
      </c>
      <c r="R301" s="85">
        <f t="shared" si="89"/>
        <v>0</v>
      </c>
      <c r="S301" s="85">
        <f t="shared" si="89"/>
        <v>0</v>
      </c>
      <c r="T301" s="85">
        <f t="shared" si="89"/>
        <v>0</v>
      </c>
      <c r="U301" s="85">
        <f t="shared" si="89"/>
        <v>0</v>
      </c>
      <c r="V301" s="85">
        <f t="shared" si="89"/>
        <v>0</v>
      </c>
      <c r="W301" s="85">
        <f>AVERAGE(C301:V301)</f>
        <v>1.4281618496630722E-2</v>
      </c>
    </row>
    <row r="302" spans="1:23" s="95" customFormat="1" x14ac:dyDescent="0.35">
      <c r="B302" s="40"/>
      <c r="C302" s="85"/>
      <c r="D302" s="85"/>
      <c r="E302" s="85"/>
      <c r="F302" s="85"/>
      <c r="G302" s="85"/>
      <c r="H302" s="85"/>
      <c r="I302" s="85"/>
      <c r="J302" s="85"/>
      <c r="K302" s="85"/>
      <c r="L302" s="85"/>
      <c r="M302" s="85"/>
      <c r="N302" s="85"/>
      <c r="O302" s="85"/>
      <c r="P302" s="85"/>
      <c r="Q302" s="85"/>
      <c r="R302" s="85"/>
      <c r="S302" s="85"/>
      <c r="T302" s="85"/>
      <c r="U302" s="85"/>
      <c r="V302" s="85"/>
      <c r="W302" s="85"/>
    </row>
    <row r="303" spans="1:23" x14ac:dyDescent="0.35">
      <c r="B303" s="40" t="s">
        <v>160</v>
      </c>
      <c r="C303" s="3">
        <f>SUM(C298:C299)*C$128</f>
        <v>457006407.37516719</v>
      </c>
      <c r="D303" s="3">
        <f>SUM(D298:D299)*D$128</f>
        <v>436672610.91193181</v>
      </c>
      <c r="E303" s="3">
        <f>SUM(E298:E299)*E$128</f>
        <v>402055000.46661133</v>
      </c>
      <c r="F303" s="3">
        <f t="shared" ref="F303:V303" si="90">SUM(F298:F299)*F$128</f>
        <v>356964059.35096502</v>
      </c>
      <c r="G303" s="3">
        <f t="shared" si="90"/>
        <v>307326975.2151835</v>
      </c>
      <c r="H303" s="3">
        <f t="shared" si="90"/>
        <v>258465045.50029218</v>
      </c>
      <c r="I303" s="3">
        <f t="shared" si="90"/>
        <v>215460881.94582716</v>
      </c>
      <c r="J303" s="3">
        <f t="shared" si="90"/>
        <v>174306547.81093863</v>
      </c>
      <c r="K303" s="3">
        <f t="shared" si="90"/>
        <v>133406897.9021915</v>
      </c>
      <c r="L303" s="3">
        <f t="shared" si="90"/>
        <v>95472281.462864503</v>
      </c>
      <c r="M303" s="3">
        <f t="shared" si="90"/>
        <v>58412150.302383617</v>
      </c>
      <c r="N303" s="3">
        <f t="shared" si="90"/>
        <v>24776592.103802729</v>
      </c>
      <c r="O303" s="3">
        <f t="shared" si="90"/>
        <v>771021.09177881991</v>
      </c>
      <c r="P303" s="3">
        <f t="shared" si="90"/>
        <v>0</v>
      </c>
      <c r="Q303" s="3">
        <f t="shared" si="90"/>
        <v>0</v>
      </c>
      <c r="R303" s="3">
        <f t="shared" si="90"/>
        <v>0</v>
      </c>
      <c r="S303" s="3">
        <f t="shared" si="90"/>
        <v>0</v>
      </c>
      <c r="T303" s="3">
        <f t="shared" si="90"/>
        <v>0</v>
      </c>
      <c r="U303" s="3">
        <f t="shared" si="90"/>
        <v>0</v>
      </c>
      <c r="V303" s="3">
        <f t="shared" si="90"/>
        <v>0</v>
      </c>
      <c r="W303" s="3"/>
    </row>
    <row r="304" spans="1:23" x14ac:dyDescent="0.35">
      <c r="B304" s="40" t="s">
        <v>161</v>
      </c>
      <c r="C304" s="211">
        <f>SUM(C303:V303)</f>
        <v>2921096471.4399376</v>
      </c>
    </row>
    <row r="305" spans="2:23" x14ac:dyDescent="0.35">
      <c r="B305" s="40"/>
    </row>
    <row r="306" spans="2:23" x14ac:dyDescent="0.35">
      <c r="B306" s="40"/>
      <c r="C306" s="43">
        <v>1</v>
      </c>
      <c r="D306" s="43">
        <v>2</v>
      </c>
      <c r="E306" s="43">
        <v>3</v>
      </c>
      <c r="F306" s="43">
        <v>4</v>
      </c>
      <c r="G306" s="43">
        <v>5</v>
      </c>
      <c r="H306" s="43">
        <v>6</v>
      </c>
      <c r="I306" s="43">
        <v>7</v>
      </c>
      <c r="J306" s="43">
        <v>8</v>
      </c>
      <c r="K306" s="43">
        <v>9</v>
      </c>
      <c r="L306" s="43">
        <v>10</v>
      </c>
      <c r="M306" s="43">
        <v>11</v>
      </c>
      <c r="N306" s="43">
        <v>12</v>
      </c>
      <c r="O306" s="43">
        <v>13</v>
      </c>
      <c r="P306" s="43">
        <v>14</v>
      </c>
      <c r="Q306" s="43">
        <v>15</v>
      </c>
      <c r="R306" s="43">
        <v>16</v>
      </c>
      <c r="S306" s="43">
        <v>17</v>
      </c>
      <c r="T306" s="43">
        <v>18</v>
      </c>
      <c r="U306" s="43">
        <v>19</v>
      </c>
      <c r="V306" s="43">
        <v>20</v>
      </c>
      <c r="W306" s="43"/>
    </row>
    <row r="307" spans="2:23" x14ac:dyDescent="0.35">
      <c r="B307" s="40"/>
      <c r="C307" s="15" t="s">
        <v>0</v>
      </c>
      <c r="D307" s="15" t="s">
        <v>1</v>
      </c>
      <c r="E307" s="52" t="s">
        <v>2</v>
      </c>
      <c r="F307" s="52" t="s">
        <v>3</v>
      </c>
      <c r="G307" s="15" t="s">
        <v>4</v>
      </c>
      <c r="H307" s="15" t="s">
        <v>5</v>
      </c>
      <c r="I307" s="15" t="s">
        <v>6</v>
      </c>
      <c r="J307" s="15" t="s">
        <v>7</v>
      </c>
      <c r="K307" s="15" t="s">
        <v>8</v>
      </c>
      <c r="L307" s="15" t="s">
        <v>9</v>
      </c>
      <c r="M307" s="15" t="s">
        <v>63</v>
      </c>
      <c r="N307" s="15" t="s">
        <v>64</v>
      </c>
      <c r="O307" s="15" t="s">
        <v>65</v>
      </c>
      <c r="P307" s="15" t="s">
        <v>66</v>
      </c>
      <c r="Q307" s="15" t="s">
        <v>67</v>
      </c>
      <c r="R307" s="15" t="s">
        <v>68</v>
      </c>
      <c r="S307" s="15" t="s">
        <v>69</v>
      </c>
      <c r="T307" s="15" t="s">
        <v>70</v>
      </c>
      <c r="U307" s="15" t="s">
        <v>71</v>
      </c>
      <c r="V307" s="15" t="s">
        <v>72</v>
      </c>
      <c r="W307" s="15"/>
    </row>
    <row r="308" spans="2:23" x14ac:dyDescent="0.35">
      <c r="B308" s="40" t="s">
        <v>162</v>
      </c>
      <c r="C308" s="114">
        <f>'Copper Weighted Price'!Y7/months_in_year</f>
        <v>10.62247492482132</v>
      </c>
      <c r="D308" s="114">
        <f>'Copper Weighted Price'!Z7/months_in_year</f>
        <v>12.046093323022198</v>
      </c>
      <c r="E308" s="114">
        <f>'Copper Weighted Price'!AA7/months_in_year</f>
        <v>12.823115264128864</v>
      </c>
      <c r="F308" s="114">
        <f>'Copper Weighted Price'!AB7/months_in_year</f>
        <v>13.234721760150949</v>
      </c>
      <c r="G308" s="114">
        <f>'Copper Weighted Price'!AC7/months_in_year</f>
        <v>13.598997476589284</v>
      </c>
      <c r="H308" s="114">
        <f>'Copper Weighted Price'!AD7/months_in_year</f>
        <v>13.968608411606828</v>
      </c>
      <c r="I308" s="114">
        <f>'Copper Weighted Price'!AE7/months_in_year</f>
        <v>14.339421363974637</v>
      </c>
      <c r="J308" s="114">
        <f>'Copper Weighted Price'!AF7/months_in_year</f>
        <v>14.660323522813888</v>
      </c>
      <c r="K308" s="114">
        <f>'Copper Weighted Price'!AG7/months_in_year</f>
        <v>14.872796891235078</v>
      </c>
      <c r="L308" s="114">
        <f>'Copper Weighted Price'!AH7/months_in_year</f>
        <v>14.951423355894867</v>
      </c>
      <c r="M308" s="61">
        <f>L308</f>
        <v>14.951423355894867</v>
      </c>
      <c r="N308" s="61">
        <f t="shared" ref="N308:V310" si="91">M308</f>
        <v>14.951423355894867</v>
      </c>
      <c r="O308" s="61">
        <f t="shared" si="91"/>
        <v>14.951423355894867</v>
      </c>
      <c r="P308" s="61">
        <f t="shared" si="91"/>
        <v>14.951423355894867</v>
      </c>
      <c r="Q308" s="61">
        <f t="shared" si="91"/>
        <v>14.951423355894867</v>
      </c>
      <c r="R308" s="61">
        <f t="shared" si="91"/>
        <v>14.951423355894867</v>
      </c>
      <c r="S308" s="61">
        <f t="shared" si="91"/>
        <v>14.951423355894867</v>
      </c>
      <c r="T308" s="61">
        <f t="shared" si="91"/>
        <v>14.951423355894867</v>
      </c>
      <c r="U308" s="61">
        <f t="shared" si="91"/>
        <v>14.951423355894867</v>
      </c>
      <c r="V308" s="61">
        <f t="shared" si="91"/>
        <v>14.951423355894867</v>
      </c>
      <c r="W308" s="61"/>
    </row>
    <row r="309" spans="2:23" s="95" customFormat="1" x14ac:dyDescent="0.35">
      <c r="B309" s="40" t="s">
        <v>372</v>
      </c>
      <c r="C309" s="114">
        <f>'Copper Weighted Price'!Y9/months_in_year</f>
        <v>3.5795621837014662</v>
      </c>
      <c r="D309" s="114">
        <f>'Copper Weighted Price'!Z9/months_in_year</f>
        <v>3.965752228640568</v>
      </c>
      <c r="E309" s="114">
        <f>'Copper Weighted Price'!AA9/months_in_year</f>
        <v>4.1312457344442226</v>
      </c>
      <c r="F309" s="114">
        <f>'Copper Weighted Price'!AB9/months_in_year</f>
        <v>3.7603318234542091</v>
      </c>
      <c r="G309" s="114">
        <f>'Copper Weighted Price'!AC9/months_in_year</f>
        <v>3.9797412141817987</v>
      </c>
      <c r="H309" s="114">
        <f>'Copper Weighted Price'!AD9/months_in_year</f>
        <v>4.0664129875209873</v>
      </c>
      <c r="I309" s="114">
        <f>'Copper Weighted Price'!AE9/months_in_year</f>
        <v>4.1522631605150844</v>
      </c>
      <c r="J309" s="114">
        <f>'Copper Weighted Price'!AF9/months_in_year</f>
        <v>4.2378230817869866</v>
      </c>
      <c r="K309" s="114">
        <f>'Copper Weighted Price'!AG9/months_in_year</f>
        <v>4.3233004382637352</v>
      </c>
      <c r="L309" s="114">
        <f>'Copper Weighted Price'!AH9/months_in_year</f>
        <v>4.410501882398048</v>
      </c>
      <c r="M309" s="114">
        <f>L309</f>
        <v>4.410501882398048</v>
      </c>
      <c r="N309" s="114">
        <f t="shared" si="91"/>
        <v>4.410501882398048</v>
      </c>
      <c r="O309" s="114">
        <f t="shared" si="91"/>
        <v>4.410501882398048</v>
      </c>
      <c r="P309" s="114">
        <f t="shared" si="91"/>
        <v>4.410501882398048</v>
      </c>
      <c r="Q309" s="114">
        <f t="shared" si="91"/>
        <v>4.410501882398048</v>
      </c>
      <c r="R309" s="114">
        <f t="shared" si="91"/>
        <v>4.410501882398048</v>
      </c>
      <c r="S309" s="114">
        <f t="shared" si="91"/>
        <v>4.410501882398048</v>
      </c>
      <c r="T309" s="114">
        <f t="shared" si="91"/>
        <v>4.410501882398048</v>
      </c>
      <c r="U309" s="114">
        <f t="shared" si="91"/>
        <v>4.410501882398048</v>
      </c>
      <c r="V309" s="114">
        <f t="shared" si="91"/>
        <v>4.410501882398048</v>
      </c>
      <c r="W309" s="114"/>
    </row>
    <row r="310" spans="2:23" s="95" customFormat="1" x14ac:dyDescent="0.35">
      <c r="B310" s="40" t="s">
        <v>410</v>
      </c>
      <c r="C310" s="114">
        <f>'Copper Weighted Price'!Y232/months_in_year</f>
        <v>0.52357935956702539</v>
      </c>
      <c r="D310" s="114">
        <f>'Copper Weighted Price'!Z232/months_in_year</f>
        <v>0.70647926670308714</v>
      </c>
      <c r="E310" s="114">
        <f>'Copper Weighted Price'!AA232/months_in_year</f>
        <v>0.66973361264340647</v>
      </c>
      <c r="F310" s="114">
        <f>'Copper Weighted Price'!AB232/months_in_year</f>
        <v>0.76869647126061313</v>
      </c>
      <c r="G310" s="114">
        <f>'Copper Weighted Price'!AC232/months_in_year</f>
        <v>0.68417676267001148</v>
      </c>
      <c r="H310" s="114">
        <f>'Copper Weighted Price'!AD276/months_in_year</f>
        <v>0.69907693082334854</v>
      </c>
      <c r="I310" s="114">
        <f>'Copper Weighted Price'!AE276/months_in_year</f>
        <v>0.7138358536458812</v>
      </c>
      <c r="J310" s="114">
        <f>'Copper Weighted Price'!AF276/months_in_year</f>
        <v>0.72854487787627864</v>
      </c>
      <c r="K310" s="114">
        <f>'Copper Weighted Price'!AG276/months_in_year</f>
        <v>0.74323970798921479</v>
      </c>
      <c r="L310" s="114">
        <f>'Copper Weighted Price'!AH276/months_in_year</f>
        <v>0.75823093443764866</v>
      </c>
      <c r="M310" s="114">
        <f>L310</f>
        <v>0.75823093443764866</v>
      </c>
      <c r="N310" s="114">
        <f t="shared" si="91"/>
        <v>0.75823093443764866</v>
      </c>
      <c r="O310" s="114">
        <f t="shared" si="91"/>
        <v>0.75823093443764866</v>
      </c>
      <c r="P310" s="114">
        <f t="shared" si="91"/>
        <v>0.75823093443764866</v>
      </c>
      <c r="Q310" s="114">
        <f t="shared" si="91"/>
        <v>0.75823093443764866</v>
      </c>
      <c r="R310" s="114">
        <f t="shared" si="91"/>
        <v>0.75823093443764866</v>
      </c>
      <c r="S310" s="114">
        <f t="shared" si="91"/>
        <v>0.75823093443764866</v>
      </c>
      <c r="T310" s="114">
        <f t="shared" si="91"/>
        <v>0.75823093443764866</v>
      </c>
      <c r="U310" s="114">
        <f t="shared" si="91"/>
        <v>0.75823093443764866</v>
      </c>
      <c r="V310" s="114">
        <f t="shared" si="91"/>
        <v>0.75823093443764866</v>
      </c>
      <c r="W310" s="114"/>
    </row>
    <row r="311" spans="2:23" x14ac:dyDescent="0.35">
      <c r="B311" s="40" t="s">
        <v>121</v>
      </c>
      <c r="C311" s="122">
        <f t="shared" ref="C311:V311" si="92">C$183</f>
        <v>3497629.9523844309</v>
      </c>
      <c r="D311" s="122">
        <f t="shared" si="92"/>
        <v>3146736.2338839122</v>
      </c>
      <c r="E311" s="122">
        <f t="shared" si="92"/>
        <v>2916964.4097619313</v>
      </c>
      <c r="F311" s="122">
        <f t="shared" si="92"/>
        <v>2694731.4776870101</v>
      </c>
      <c r="G311" s="122">
        <f t="shared" si="92"/>
        <v>2415782.8269984876</v>
      </c>
      <c r="H311" s="3">
        <f t="shared" si="92"/>
        <v>2177989.2404231601</v>
      </c>
      <c r="I311" s="3">
        <f t="shared" si="92"/>
        <v>1934259.1941721831</v>
      </c>
      <c r="J311" s="3">
        <f t="shared" si="92"/>
        <v>1666860.5234101363</v>
      </c>
      <c r="K311" s="3">
        <f t="shared" si="92"/>
        <v>1373511.0482970017</v>
      </c>
      <c r="L311" s="3">
        <f t="shared" si="92"/>
        <v>1086368.7636320598</v>
      </c>
      <c r="M311" s="3">
        <f t="shared" si="92"/>
        <v>714776.98404433602</v>
      </c>
      <c r="N311" s="3">
        <f t="shared" si="92"/>
        <v>323767.17631600797</v>
      </c>
      <c r="O311" s="3">
        <f t="shared" si="92"/>
        <v>10846.991573642837</v>
      </c>
      <c r="P311" s="3">
        <f t="shared" si="92"/>
        <v>0</v>
      </c>
      <c r="Q311" s="3">
        <f t="shared" si="92"/>
        <v>0</v>
      </c>
      <c r="R311" s="3">
        <f t="shared" si="92"/>
        <v>0</v>
      </c>
      <c r="S311" s="3">
        <f t="shared" si="92"/>
        <v>0</v>
      </c>
      <c r="T311" s="3">
        <f t="shared" si="92"/>
        <v>0</v>
      </c>
      <c r="U311" s="3">
        <f t="shared" si="92"/>
        <v>0</v>
      </c>
      <c r="V311" s="3">
        <f t="shared" si="92"/>
        <v>0</v>
      </c>
      <c r="W311" s="3"/>
    </row>
    <row r="312" spans="2:23" s="95" customFormat="1" x14ac:dyDescent="0.35">
      <c r="B312" s="40" t="s">
        <v>364</v>
      </c>
      <c r="C312" s="122">
        <f>'Copper Weighted Price'!Y60</f>
        <v>259914.6957112673</v>
      </c>
      <c r="D312" s="122">
        <f>'Copper Weighted Price'!Z60</f>
        <v>269091.99719587917</v>
      </c>
      <c r="E312" s="122">
        <f>'Copper Weighted Price'!AA60</f>
        <v>248486.78439872479</v>
      </c>
      <c r="F312" s="122">
        <f>'Copper Weighted Price'!AB60</f>
        <v>233917.23158134468</v>
      </c>
      <c r="G312" s="122">
        <f>'Copper Weighted Price'!AC60</f>
        <v>211997.56924846905</v>
      </c>
      <c r="H312" s="122">
        <f>'Copper Weighted Price'!AD60</f>
        <v>144636.06951469561</v>
      </c>
      <c r="I312" s="122">
        <f>'Copper Weighted Price'!AE60</f>
        <v>129009.35379807497</v>
      </c>
      <c r="J312" s="122">
        <f>'Copper Weighted Price'!AF60</f>
        <v>133010.03535335636</v>
      </c>
      <c r="K312" s="122">
        <f>'Copper Weighted Price'!AG60</f>
        <v>110602.26576060666</v>
      </c>
      <c r="L312" s="122">
        <f>'Copper Weighted Price'!AH60</f>
        <v>23604.007677328107</v>
      </c>
      <c r="M312" s="122">
        <f>'Copper Weighted Price'!AI60</f>
        <v>5567.4939076192504</v>
      </c>
      <c r="N312" s="122">
        <f>'Copper Weighted Price'!AJ60</f>
        <v>5732.3147347267568</v>
      </c>
      <c r="O312" s="122">
        <f>'Copper Weighted Price'!AK60</f>
        <v>0</v>
      </c>
      <c r="P312" s="122">
        <f>'Copper Weighted Price'!AL60</f>
        <v>0</v>
      </c>
      <c r="Q312" s="122">
        <f>'Copper Weighted Price'!AM60</f>
        <v>0</v>
      </c>
      <c r="R312" s="122">
        <f>'Copper Weighted Price'!AN60</f>
        <v>0</v>
      </c>
      <c r="S312" s="122">
        <f>'Copper Weighted Price'!AO60</f>
        <v>0</v>
      </c>
      <c r="T312" s="122">
        <f>'Copper Weighted Price'!AP60</f>
        <v>0</v>
      </c>
      <c r="U312" s="122">
        <f>'Copper Weighted Price'!AQ60</f>
        <v>0</v>
      </c>
      <c r="V312" s="122">
        <f>'Copper Weighted Price'!AR60</f>
        <v>0</v>
      </c>
      <c r="W312" s="122"/>
    </row>
    <row r="313" spans="2:23" s="95" customFormat="1" x14ac:dyDescent="0.35">
      <c r="B313" s="40" t="s">
        <v>405</v>
      </c>
      <c r="C313" s="122">
        <f>SUM('Copper Weighted Price'!Y47:Y48)</f>
        <v>136095.19388898864</v>
      </c>
      <c r="D313" s="122">
        <f>SUM('Copper Weighted Price'!Z47:Z48)</f>
        <v>101974.37027686788</v>
      </c>
      <c r="E313" s="122">
        <f>SUM('Copper Weighted Price'!AA47:AA48)</f>
        <v>96078.706501561042</v>
      </c>
      <c r="F313" s="122">
        <f>SUM('Copper Weighted Price'!AB47:AB48)</f>
        <v>84670.441314710581</v>
      </c>
      <c r="G313" s="122">
        <f>SUM('Copper Weighted Price'!AC47:AC48)</f>
        <v>81202.463056268054</v>
      </c>
      <c r="H313" s="122">
        <f>SUM('Copper Weighted Price'!AD47:AD48)</f>
        <v>83302.417676357145</v>
      </c>
      <c r="I313" s="122">
        <f>SUM('Copper Weighted Price'!AE47:AE48)</f>
        <v>89213.028804048634</v>
      </c>
      <c r="J313" s="122">
        <f>SUM('Copper Weighted Price'!AF47:AF48)</f>
        <v>101689.30176188821</v>
      </c>
      <c r="K313" s="122">
        <f>SUM('Copper Weighted Price'!AG47:AG48)</f>
        <v>113686.71215588649</v>
      </c>
      <c r="L313" s="122">
        <f>SUM('Copper Weighted Price'!AH47:AH48)</f>
        <v>115960.54671250231</v>
      </c>
      <c r="M313" s="122">
        <f>SUM('Copper Weighted Price'!AI47:AI48)</f>
        <v>87658.498609110757</v>
      </c>
      <c r="N313" s="122">
        <f>SUM('Copper Weighted Price'!AJ47:AJ48)</f>
        <v>48792.510336624691</v>
      </c>
      <c r="O313" s="122">
        <f>SUM('Copper Weighted Price'!AK47:AK48)</f>
        <v>4634.2414861798434</v>
      </c>
      <c r="P313" s="122">
        <f>SUM('Copper Weighted Price'!AL47:AL48)</f>
        <v>0</v>
      </c>
      <c r="Q313" s="122">
        <f>SUM('Copper Weighted Price'!AM47:AM48)</f>
        <v>0</v>
      </c>
      <c r="R313" s="122">
        <f>SUM('Copper Weighted Price'!AN47:AN48)</f>
        <v>0</v>
      </c>
      <c r="S313" s="122">
        <f>SUM('Copper Weighted Price'!AO47:AO48)</f>
        <v>0</v>
      </c>
      <c r="T313" s="122">
        <f>SUM('Copper Weighted Price'!AP47:AP48)</f>
        <v>0</v>
      </c>
      <c r="U313" s="122">
        <f>SUM('Copper Weighted Price'!AQ47:AQ48)</f>
        <v>0</v>
      </c>
      <c r="V313" s="122">
        <f>SUM('Copper Weighted Price'!AR47:AR48)</f>
        <v>0</v>
      </c>
      <c r="W313" s="122"/>
    </row>
    <row r="314" spans="2:23" x14ac:dyDescent="0.35">
      <c r="B314" s="40" t="s">
        <v>373</v>
      </c>
      <c r="C314" s="122">
        <f t="shared" ref="C314:O314" si="93">C308*C311*months_in_year</f>
        <v>445841837.58609128</v>
      </c>
      <c r="D314" s="122">
        <f t="shared" si="93"/>
        <v>454870540.03561217</v>
      </c>
      <c r="E314" s="122">
        <f t="shared" si="93"/>
        <v>448854850.17286634</v>
      </c>
      <c r="F314" s="122">
        <f t="shared" si="93"/>
        <v>427968255.90609586</v>
      </c>
      <c r="G314" s="122">
        <f t="shared" si="93"/>
        <v>394226694.82008195</v>
      </c>
      <c r="H314" s="3">
        <f t="shared" si="93"/>
        <v>365081745.88996947</v>
      </c>
      <c r="I314" s="3">
        <f t="shared" si="93"/>
        <v>332833891.34852362</v>
      </c>
      <c r="J314" s="3">
        <f t="shared" si="93"/>
        <v>293240574.48719388</v>
      </c>
      <c r="K314" s="3">
        <f t="shared" si="93"/>
        <v>245135410.19026417</v>
      </c>
      <c r="L314" s="3">
        <f t="shared" si="93"/>
        <v>194913111.66819611</v>
      </c>
      <c r="M314" s="3">
        <f t="shared" si="93"/>
        <v>128243199.52195895</v>
      </c>
      <c r="N314" s="3">
        <f t="shared" si="93"/>
        <v>58089361.46211952</v>
      </c>
      <c r="O314" s="3">
        <f t="shared" si="93"/>
        <v>1946135.5578643</v>
      </c>
      <c r="P314" s="3">
        <v>0</v>
      </c>
      <c r="Q314" s="3">
        <v>0</v>
      </c>
      <c r="R314" s="3">
        <f>R308*R311*months_in_year</f>
        <v>0</v>
      </c>
      <c r="S314" s="3">
        <f>S308*S311*months_in_year</f>
        <v>0</v>
      </c>
      <c r="T314" s="3">
        <f>T308*T311*months_in_year</f>
        <v>0</v>
      </c>
      <c r="U314" s="3">
        <f>U308*U311*months_in_year</f>
        <v>0</v>
      </c>
      <c r="V314" s="3">
        <f>V308*V311*months_in_year</f>
        <v>0</v>
      </c>
      <c r="W314" s="3"/>
    </row>
    <row r="315" spans="2:23" s="95" customFormat="1" x14ac:dyDescent="0.35">
      <c r="B315" s="40" t="s">
        <v>374</v>
      </c>
      <c r="C315" s="122">
        <f t="shared" ref="C315:V315" si="94">C312*C309*months_in_year</f>
        <v>11164569.789075913</v>
      </c>
      <c r="D315" s="122">
        <f t="shared" si="94"/>
        <v>12805826.251066793</v>
      </c>
      <c r="E315" s="122">
        <f t="shared" si="94"/>
        <v>12318719.617355915</v>
      </c>
      <c r="F315" s="122">
        <f t="shared" si="94"/>
        <v>10555276.919635661</v>
      </c>
      <c r="G315" s="122">
        <f t="shared" si="94"/>
        <v>10124345.563733906</v>
      </c>
      <c r="H315" s="122">
        <f t="shared" si="94"/>
        <v>7057799.89846256</v>
      </c>
      <c r="I315" s="122">
        <f t="shared" si="94"/>
        <v>6428169.4456512425</v>
      </c>
      <c r="J315" s="122">
        <f t="shared" si="94"/>
        <v>6764075.9751570802</v>
      </c>
      <c r="K315" s="122">
        <f t="shared" si="94"/>
        <v>5738001.8884295151</v>
      </c>
      <c r="L315" s="122">
        <f t="shared" si="94"/>
        <v>1249266.2435159232</v>
      </c>
      <c r="M315" s="122">
        <f t="shared" si="94"/>
        <v>294665.30831753241</v>
      </c>
      <c r="N315" s="122">
        <f t="shared" si="94"/>
        <v>303388.61913612514</v>
      </c>
      <c r="O315" s="122">
        <f t="shared" si="94"/>
        <v>0</v>
      </c>
      <c r="P315" s="122">
        <f t="shared" si="94"/>
        <v>0</v>
      </c>
      <c r="Q315" s="122">
        <f t="shared" si="94"/>
        <v>0</v>
      </c>
      <c r="R315" s="122">
        <f t="shared" si="94"/>
        <v>0</v>
      </c>
      <c r="S315" s="122">
        <f t="shared" si="94"/>
        <v>0</v>
      </c>
      <c r="T315" s="122">
        <f t="shared" si="94"/>
        <v>0</v>
      </c>
      <c r="U315" s="122">
        <f t="shared" si="94"/>
        <v>0</v>
      </c>
      <c r="V315" s="122">
        <f t="shared" si="94"/>
        <v>0</v>
      </c>
      <c r="W315" s="122"/>
    </row>
    <row r="316" spans="2:23" s="95" customFormat="1" x14ac:dyDescent="0.35">
      <c r="B316" s="40" t="s">
        <v>411</v>
      </c>
      <c r="C316" s="122">
        <f>C313*C310*months_in_year</f>
        <v>855079.61347856186</v>
      </c>
      <c r="D316" s="122">
        <f t="shared" ref="D316:V316" si="95">D313*D310*months_in_year</f>
        <v>864513.34002852836</v>
      </c>
      <c r="E316" s="122">
        <f t="shared" si="95"/>
        <v>772165.67044075229</v>
      </c>
      <c r="F316" s="122">
        <f t="shared" si="95"/>
        <v>781030.43350436224</v>
      </c>
      <c r="G316" s="122">
        <f t="shared" si="95"/>
        <v>666682.05953602423</v>
      </c>
      <c r="H316" s="122">
        <f t="shared" si="95"/>
        <v>698817.5817522289</v>
      </c>
      <c r="I316" s="122">
        <f t="shared" si="95"/>
        <v>764201.50287207169</v>
      </c>
      <c r="J316" s="122">
        <f t="shared" si="95"/>
        <v>889022.63920126681</v>
      </c>
      <c r="K316" s="122">
        <f t="shared" si="95"/>
        <v>1013957.7449399399</v>
      </c>
      <c r="L316" s="122">
        <f t="shared" si="95"/>
        <v>1055098.4843006548</v>
      </c>
      <c r="M316" s="122">
        <f t="shared" si="95"/>
        <v>797584.62374144862</v>
      </c>
      <c r="N316" s="122">
        <f t="shared" si="95"/>
        <v>443951.88847317081</v>
      </c>
      <c r="O316" s="122">
        <f t="shared" si="95"/>
        <v>42165.903029710324</v>
      </c>
      <c r="P316" s="122">
        <f t="shared" si="95"/>
        <v>0</v>
      </c>
      <c r="Q316" s="122">
        <f t="shared" si="95"/>
        <v>0</v>
      </c>
      <c r="R316" s="122">
        <f t="shared" si="95"/>
        <v>0</v>
      </c>
      <c r="S316" s="122">
        <f t="shared" si="95"/>
        <v>0</v>
      </c>
      <c r="T316" s="122">
        <f t="shared" si="95"/>
        <v>0</v>
      </c>
      <c r="U316" s="122">
        <f t="shared" si="95"/>
        <v>0</v>
      </c>
      <c r="V316" s="122">
        <f t="shared" si="95"/>
        <v>0</v>
      </c>
      <c r="W316" s="122"/>
    </row>
    <row r="317" spans="2:23" x14ac:dyDescent="0.35">
      <c r="B317" s="40" t="s">
        <v>404</v>
      </c>
      <c r="C317" s="85">
        <f>IFERROR(SUM(C315:C316)/SUM(C314:C315),0)</f>
        <v>2.6300833442554482E-2</v>
      </c>
      <c r="D317" s="85">
        <f t="shared" ref="D317:V317" si="96">IFERROR(SUM(D315:D316)/SUM(D314:D315),0)</f>
        <v>2.9230340843684192E-2</v>
      </c>
      <c r="E317" s="85">
        <f t="shared" si="96"/>
        <v>2.8386026748565454E-2</v>
      </c>
      <c r="F317" s="85">
        <f t="shared" si="96"/>
        <v>2.5851080967289962E-2</v>
      </c>
      <c r="G317" s="85">
        <f t="shared" si="96"/>
        <v>2.6687275524323938E-2</v>
      </c>
      <c r="H317" s="85">
        <f t="shared" si="96"/>
        <v>2.084330345430304E-2</v>
      </c>
      <c r="I317" s="85">
        <f t="shared" si="96"/>
        <v>2.1200044979054752E-2</v>
      </c>
      <c r="J317" s="85">
        <f t="shared" si="96"/>
        <v>2.5509933271246978E-2</v>
      </c>
      <c r="K317" s="85">
        <f t="shared" si="96"/>
        <v>2.6913811142535535E-2</v>
      </c>
      <c r="L317" s="85">
        <f t="shared" si="96"/>
        <v>1.1747230801075002E-2</v>
      </c>
      <c r="M317" s="85">
        <f t="shared" si="96"/>
        <v>8.4974955317735062E-3</v>
      </c>
      <c r="N317" s="85">
        <f t="shared" si="96"/>
        <v>1.2798515339136183E-2</v>
      </c>
      <c r="O317" s="85">
        <f t="shared" si="96"/>
        <v>2.1666477887071454E-2</v>
      </c>
      <c r="P317" s="85">
        <f t="shared" si="96"/>
        <v>0</v>
      </c>
      <c r="Q317" s="85">
        <f t="shared" si="96"/>
        <v>0</v>
      </c>
      <c r="R317" s="85">
        <f t="shared" si="96"/>
        <v>0</v>
      </c>
      <c r="S317" s="85">
        <f t="shared" si="96"/>
        <v>0</v>
      </c>
      <c r="T317" s="85">
        <f t="shared" si="96"/>
        <v>0</v>
      </c>
      <c r="U317" s="85">
        <f t="shared" si="96"/>
        <v>0</v>
      </c>
      <c r="V317" s="85">
        <f t="shared" si="96"/>
        <v>0</v>
      </c>
      <c r="W317" s="85">
        <f>AVERAGE(C317:V317)</f>
        <v>1.4281618496630724E-2</v>
      </c>
    </row>
    <row r="318" spans="2:23" s="95" customFormat="1" x14ac:dyDescent="0.35">
      <c r="B318" s="40"/>
      <c r="C318" s="85"/>
      <c r="D318" s="85"/>
      <c r="E318" s="85"/>
      <c r="F318" s="85"/>
      <c r="G318" s="85"/>
      <c r="H318" s="85"/>
      <c r="I318" s="85"/>
      <c r="J318" s="85"/>
      <c r="K318" s="85"/>
      <c r="L318" s="85"/>
      <c r="M318" s="85"/>
      <c r="N318" s="85"/>
      <c r="O318" s="85"/>
      <c r="P318" s="85"/>
      <c r="Q318" s="85"/>
      <c r="R318" s="85"/>
      <c r="S318" s="85"/>
      <c r="T318" s="85"/>
      <c r="U318" s="85"/>
      <c r="V318" s="85"/>
      <c r="W318" s="85"/>
    </row>
    <row r="319" spans="2:23" x14ac:dyDescent="0.35">
      <c r="B319" s="40" t="s">
        <v>378</v>
      </c>
      <c r="C319" s="3">
        <f t="shared" ref="C319:V319" si="97">SUM(C314:C315)*C$128</f>
        <v>457006407.37516719</v>
      </c>
      <c r="D319" s="3">
        <f t="shared" si="97"/>
        <v>436672610.91193181</v>
      </c>
      <c r="E319" s="3">
        <f t="shared" si="97"/>
        <v>402055000.46661133</v>
      </c>
      <c r="F319" s="3">
        <f t="shared" si="97"/>
        <v>356964059.35096502</v>
      </c>
      <c r="G319" s="3">
        <f t="shared" si="97"/>
        <v>307326975.2151835</v>
      </c>
      <c r="H319" s="3">
        <f t="shared" si="97"/>
        <v>264093960.20456392</v>
      </c>
      <c r="I319" s="3">
        <f t="shared" si="97"/>
        <v>224801120.09486029</v>
      </c>
      <c r="J319" s="3">
        <f t="shared" si="97"/>
        <v>185610136.90727356</v>
      </c>
      <c r="K319" s="3">
        <f t="shared" si="97"/>
        <v>144923518.6731925</v>
      </c>
      <c r="L319" s="3">
        <f t="shared" si="97"/>
        <v>105806044.77705233</v>
      </c>
      <c r="M319" s="3">
        <f t="shared" si="97"/>
        <v>64734585.742793463</v>
      </c>
      <c r="N319" s="3">
        <f t="shared" si="97"/>
        <v>27458369.836667135</v>
      </c>
      <c r="O319" s="3">
        <f t="shared" si="97"/>
        <v>854475.15143474331</v>
      </c>
      <c r="P319" s="3">
        <f t="shared" si="97"/>
        <v>0</v>
      </c>
      <c r="Q319" s="3">
        <f t="shared" si="97"/>
        <v>0</v>
      </c>
      <c r="R319" s="3">
        <f t="shared" si="97"/>
        <v>0</v>
      </c>
      <c r="S319" s="3">
        <f t="shared" si="97"/>
        <v>0</v>
      </c>
      <c r="T319" s="3">
        <f t="shared" si="97"/>
        <v>0</v>
      </c>
      <c r="U319" s="3">
        <f t="shared" si="97"/>
        <v>0</v>
      </c>
      <c r="V319" s="3">
        <f t="shared" si="97"/>
        <v>0</v>
      </c>
      <c r="W319" s="3"/>
    </row>
    <row r="320" spans="2:23" x14ac:dyDescent="0.35">
      <c r="B320" s="40" t="s">
        <v>165</v>
      </c>
      <c r="C320" s="211">
        <f>SUM(C319:V319)</f>
        <v>2978307264.7076969</v>
      </c>
    </row>
    <row r="321" spans="1:23" x14ac:dyDescent="0.35">
      <c r="B321" s="40"/>
    </row>
    <row r="322" spans="1:23" ht="21" x14ac:dyDescent="0.5">
      <c r="A322" s="203" t="s">
        <v>166</v>
      </c>
      <c r="B322" s="40"/>
    </row>
    <row r="323" spans="1:23" ht="15" customHeight="1" x14ac:dyDescent="0.35">
      <c r="A323" s="76"/>
      <c r="B323" s="40"/>
    </row>
    <row r="324" spans="1:23" ht="15" customHeight="1" x14ac:dyDescent="0.35">
      <c r="A324" s="51" t="s">
        <v>167</v>
      </c>
      <c r="B324" s="40"/>
    </row>
    <row r="325" spans="1:23" x14ac:dyDescent="0.35">
      <c r="C325" s="43">
        <v>1</v>
      </c>
      <c r="D325" s="43">
        <v>2</v>
      </c>
      <c r="E325" s="43">
        <v>3</v>
      </c>
      <c r="F325" s="43">
        <v>4</v>
      </c>
      <c r="G325" s="43">
        <v>5</v>
      </c>
      <c r="H325" s="43">
        <v>6</v>
      </c>
      <c r="I325" s="43">
        <v>7</v>
      </c>
      <c r="J325" s="43">
        <v>8</v>
      </c>
      <c r="K325" s="43">
        <v>9</v>
      </c>
      <c r="L325" s="43">
        <v>10</v>
      </c>
      <c r="M325" s="43">
        <v>11</v>
      </c>
      <c r="N325" s="43">
        <v>12</v>
      </c>
      <c r="O325" s="43">
        <v>13</v>
      </c>
      <c r="P325" s="43">
        <v>14</v>
      </c>
      <c r="Q325" s="43">
        <v>15</v>
      </c>
      <c r="R325" s="43">
        <v>16</v>
      </c>
      <c r="S325" s="43">
        <v>17</v>
      </c>
      <c r="T325" s="43">
        <v>18</v>
      </c>
      <c r="U325" s="43">
        <v>19</v>
      </c>
      <c r="V325" s="43">
        <v>20</v>
      </c>
      <c r="W325" s="43"/>
    </row>
    <row r="326" spans="1:23" x14ac:dyDescent="0.35">
      <c r="C326" s="15" t="s">
        <v>0</v>
      </c>
      <c r="D326" s="15" t="s">
        <v>1</v>
      </c>
      <c r="E326" s="52" t="s">
        <v>2</v>
      </c>
      <c r="F326" s="52" t="s">
        <v>3</v>
      </c>
      <c r="G326" s="15" t="s">
        <v>4</v>
      </c>
      <c r="H326" s="15" t="s">
        <v>5</v>
      </c>
      <c r="I326" s="15" t="s">
        <v>6</v>
      </c>
      <c r="J326" s="15" t="s">
        <v>7</v>
      </c>
      <c r="K326" s="15" t="s">
        <v>8</v>
      </c>
      <c r="L326" s="15" t="s">
        <v>9</v>
      </c>
      <c r="M326" s="15" t="s">
        <v>63</v>
      </c>
      <c r="N326" s="15" t="s">
        <v>64</v>
      </c>
      <c r="O326" s="15" t="s">
        <v>65</v>
      </c>
      <c r="P326" s="15" t="s">
        <v>66</v>
      </c>
      <c r="Q326" s="15" t="s">
        <v>67</v>
      </c>
      <c r="R326" s="15" t="s">
        <v>68</v>
      </c>
      <c r="S326" s="15" t="s">
        <v>69</v>
      </c>
      <c r="T326" s="15" t="s">
        <v>70</v>
      </c>
      <c r="U326" s="15" t="s">
        <v>71</v>
      </c>
      <c r="V326" s="15" t="s">
        <v>72</v>
      </c>
      <c r="W326" s="15"/>
    </row>
    <row r="327" spans="1:23" x14ac:dyDescent="0.35">
      <c r="B327" s="40" t="s">
        <v>168</v>
      </c>
      <c r="C327" s="80">
        <f t="shared" ref="C327:V327" si="98">C235+C303</f>
        <v>474911278.39653182</v>
      </c>
      <c r="D327" s="80">
        <f t="shared" si="98"/>
        <v>474410384.9324035</v>
      </c>
      <c r="E327" s="80">
        <f t="shared" si="98"/>
        <v>457593542.35838085</v>
      </c>
      <c r="F327" s="80">
        <f t="shared" si="98"/>
        <v>426607692.3753292</v>
      </c>
      <c r="G327" s="80">
        <f t="shared" si="98"/>
        <v>399125211.74628186</v>
      </c>
      <c r="H327" s="80">
        <f t="shared" si="98"/>
        <v>354180312.68444806</v>
      </c>
      <c r="I327" s="80">
        <f t="shared" si="98"/>
        <v>344244519.38857615</v>
      </c>
      <c r="J327" s="80">
        <f t="shared" si="98"/>
        <v>322256460.98178649</v>
      </c>
      <c r="K327" s="80">
        <f t="shared" si="98"/>
        <v>297593409.19957983</v>
      </c>
      <c r="L327" s="80">
        <f t="shared" si="98"/>
        <v>269501938.37883717</v>
      </c>
      <c r="M327" s="80">
        <f t="shared" si="98"/>
        <v>231922774.66341478</v>
      </c>
      <c r="N327" s="80">
        <f t="shared" si="98"/>
        <v>196247142.91301981</v>
      </c>
      <c r="O327" s="80">
        <f t="shared" si="98"/>
        <v>167783314.76321551</v>
      </c>
      <c r="P327" s="80">
        <f t="shared" si="98"/>
        <v>160478937.33244801</v>
      </c>
      <c r="Q327" s="80">
        <f t="shared" si="98"/>
        <v>153767202.21180543</v>
      </c>
      <c r="R327" s="80">
        <f t="shared" si="98"/>
        <v>145165678.39366141</v>
      </c>
      <c r="S327" s="80">
        <f t="shared" si="98"/>
        <v>134796552.6594936</v>
      </c>
      <c r="T327" s="80">
        <f t="shared" si="98"/>
        <v>125885453.23515454</v>
      </c>
      <c r="U327" s="80">
        <f t="shared" si="98"/>
        <v>116752854.28842899</v>
      </c>
      <c r="V327" s="80">
        <f t="shared" si="98"/>
        <v>108506370.15653251</v>
      </c>
      <c r="W327" s="80"/>
    </row>
    <row r="328" spans="1:23" x14ac:dyDescent="0.35">
      <c r="B328" s="40" t="s">
        <v>169</v>
      </c>
      <c r="C328" s="80">
        <f t="shared" ref="C328:V328" si="99">C275+C303</f>
        <v>477984963.12722319</v>
      </c>
      <c r="D328" s="80">
        <f t="shared" si="99"/>
        <v>482122531.00476724</v>
      </c>
      <c r="E328" s="80">
        <f t="shared" si="99"/>
        <v>465726609.05173516</v>
      </c>
      <c r="F328" s="80">
        <f t="shared" si="99"/>
        <v>433911419.62829244</v>
      </c>
      <c r="G328" s="80">
        <f t="shared" si="99"/>
        <v>410227255.77637559</v>
      </c>
      <c r="H328" s="80">
        <f t="shared" si="99"/>
        <v>360089284.87882817</v>
      </c>
      <c r="I328" s="80">
        <f t="shared" si="99"/>
        <v>358546805.57524443</v>
      </c>
      <c r="J328" s="80">
        <f t="shared" si="99"/>
        <v>340335387.80922258</v>
      </c>
      <c r="K328" s="80">
        <f t="shared" si="99"/>
        <v>318123247.91624337</v>
      </c>
      <c r="L328" s="80">
        <f t="shared" si="99"/>
        <v>292031803.24500078</v>
      </c>
      <c r="M328" s="80">
        <f t="shared" si="99"/>
        <v>254836521.94171685</v>
      </c>
      <c r="N328" s="80">
        <f t="shared" si="99"/>
        <v>219065487.58998033</v>
      </c>
      <c r="O328" s="80">
        <f t="shared" si="99"/>
        <v>190176935.43337658</v>
      </c>
      <c r="P328" s="80">
        <f t="shared" si="99"/>
        <v>182123860.90494776</v>
      </c>
      <c r="Q328" s="80">
        <f t="shared" si="99"/>
        <v>174557987.33714861</v>
      </c>
      <c r="R328" s="80">
        <f t="shared" si="99"/>
        <v>164890503.00752586</v>
      </c>
      <c r="S328" s="80">
        <f t="shared" si="99"/>
        <v>153226484.73737955</v>
      </c>
      <c r="T328" s="80">
        <f t="shared" si="99"/>
        <v>143099491.14792112</v>
      </c>
      <c r="U328" s="80">
        <f t="shared" si="99"/>
        <v>132751030.78728269</v>
      </c>
      <c r="V328" s="80">
        <f t="shared" si="99"/>
        <v>123374563.92870137</v>
      </c>
      <c r="W328" s="80"/>
    </row>
    <row r="329" spans="1:23" x14ac:dyDescent="0.35">
      <c r="B329" s="40" t="s">
        <v>170</v>
      </c>
      <c r="C329" s="80">
        <f t="shared" ref="C329:V329" si="100">C255+C303</f>
        <v>471837593.66584039</v>
      </c>
      <c r="D329" s="80">
        <f t="shared" si="100"/>
        <v>466698238.86003977</v>
      </c>
      <c r="E329" s="80">
        <f t="shared" si="100"/>
        <v>449460475.66502661</v>
      </c>
      <c r="F329" s="80">
        <f t="shared" si="100"/>
        <v>419303965.12236595</v>
      </c>
      <c r="G329" s="80">
        <f t="shared" si="100"/>
        <v>388023167.71618819</v>
      </c>
      <c r="H329" s="80">
        <f t="shared" si="100"/>
        <v>348271340.49006796</v>
      </c>
      <c r="I329" s="80">
        <f t="shared" si="100"/>
        <v>329942233.20190787</v>
      </c>
      <c r="J329" s="80">
        <f t="shared" si="100"/>
        <v>304177534.15435034</v>
      </c>
      <c r="K329" s="80">
        <f t="shared" si="100"/>
        <v>277063570.4829163</v>
      </c>
      <c r="L329" s="80">
        <f t="shared" si="100"/>
        <v>246972073.5126735</v>
      </c>
      <c r="M329" s="80">
        <f t="shared" si="100"/>
        <v>209009027.38511276</v>
      </c>
      <c r="N329" s="80">
        <f t="shared" si="100"/>
        <v>173428798.23605928</v>
      </c>
      <c r="O329" s="80">
        <f t="shared" si="100"/>
        <v>145389694.09305444</v>
      </c>
      <c r="P329" s="80">
        <f t="shared" si="100"/>
        <v>138834013.75994828</v>
      </c>
      <c r="Q329" s="80">
        <f t="shared" si="100"/>
        <v>132976417.08646227</v>
      </c>
      <c r="R329" s="80">
        <f t="shared" si="100"/>
        <v>125440853.77979694</v>
      </c>
      <c r="S329" s="80">
        <f t="shared" si="100"/>
        <v>116366620.58160762</v>
      </c>
      <c r="T329" s="80">
        <f t="shared" si="100"/>
        <v>108671415.32238798</v>
      </c>
      <c r="U329" s="80">
        <f t="shared" si="100"/>
        <v>100754677.78957531</v>
      </c>
      <c r="V329" s="80">
        <f t="shared" si="100"/>
        <v>93638176.384363666</v>
      </c>
      <c r="W329" s="80"/>
    </row>
    <row r="330" spans="1:23" x14ac:dyDescent="0.35">
      <c r="B330" s="40"/>
      <c r="C330" s="1"/>
      <c r="D330" s="1"/>
      <c r="E330" s="1"/>
      <c r="F330" s="1"/>
      <c r="G330" s="1"/>
      <c r="H330" s="1"/>
      <c r="I330" s="1"/>
      <c r="J330" s="1"/>
      <c r="K330" s="1"/>
      <c r="L330" s="1"/>
      <c r="M330" s="1"/>
      <c r="N330" s="1"/>
      <c r="O330" s="1"/>
      <c r="P330" s="1"/>
      <c r="Q330" s="1"/>
      <c r="R330" s="1"/>
      <c r="S330" s="1"/>
      <c r="T330" s="1"/>
      <c r="U330" s="1"/>
      <c r="V330" s="1"/>
      <c r="W330" s="1"/>
    </row>
    <row r="331" spans="1:23" x14ac:dyDescent="0.35">
      <c r="B331" s="40" t="s">
        <v>171</v>
      </c>
      <c r="C331" s="80">
        <f>SUM($C327:C327)</f>
        <v>474911278.39653182</v>
      </c>
      <c r="D331" s="80">
        <f>SUM($C327:D327)</f>
        <v>949321663.32893538</v>
      </c>
      <c r="E331" s="80">
        <f>SUM($C327:E327)</f>
        <v>1406915205.6873162</v>
      </c>
      <c r="F331" s="80">
        <f>SUM($C327:F327)</f>
        <v>1833522898.0626454</v>
      </c>
      <c r="G331" s="80">
        <f>SUM($C327:G327)</f>
        <v>2232648109.8089275</v>
      </c>
      <c r="H331" s="80">
        <f>SUM($C327:H327)</f>
        <v>2586828422.4933758</v>
      </c>
      <c r="I331" s="80">
        <f>SUM($C327:I327)</f>
        <v>2931072941.8819518</v>
      </c>
      <c r="J331" s="80">
        <f>SUM($C327:J327)</f>
        <v>3253329402.8637381</v>
      </c>
      <c r="K331" s="80">
        <f>SUM($C327:K327)</f>
        <v>3550922812.0633178</v>
      </c>
      <c r="L331" s="80">
        <f>SUM($C327:L327)</f>
        <v>3820424750.4421549</v>
      </c>
      <c r="M331" s="80">
        <f>SUM($C327:M327)</f>
        <v>4052347525.1055698</v>
      </c>
      <c r="N331" s="80">
        <f>SUM($C327:N327)</f>
        <v>4248594668.0185895</v>
      </c>
      <c r="O331" s="80">
        <f>SUM($C327:O327)</f>
        <v>4416377982.781805</v>
      </c>
      <c r="P331" s="80">
        <f>SUM($C327:P327)</f>
        <v>4576856920.114253</v>
      </c>
      <c r="Q331" s="80">
        <f>SUM($C327:Q327)</f>
        <v>4730624122.3260584</v>
      </c>
      <c r="R331" s="80">
        <f>SUM($C327:R327)</f>
        <v>4875789800.7197199</v>
      </c>
      <c r="S331" s="80">
        <f>SUM($C327:S327)</f>
        <v>5010586353.3792133</v>
      </c>
      <c r="T331" s="80">
        <f>SUM($C327:T327)</f>
        <v>5136471806.6143675</v>
      </c>
      <c r="U331" s="80">
        <f>SUM($C327:U327)</f>
        <v>5253224660.9027967</v>
      </c>
      <c r="V331" s="80">
        <f>SUM($C327:V327)</f>
        <v>5361731031.059329</v>
      </c>
      <c r="W331" s="80"/>
    </row>
    <row r="332" spans="1:23" x14ac:dyDescent="0.35">
      <c r="B332" s="40" t="s">
        <v>172</v>
      </c>
      <c r="C332" s="80">
        <f>SUM($C328:C328)</f>
        <v>477984963.12722319</v>
      </c>
      <c r="D332" s="80">
        <f>SUM($C328:D328)</f>
        <v>960107494.13199043</v>
      </c>
      <c r="E332" s="80">
        <f>SUM($C328:E328)</f>
        <v>1425834103.1837256</v>
      </c>
      <c r="F332" s="80">
        <f>SUM($C328:F328)</f>
        <v>1859745522.8120179</v>
      </c>
      <c r="G332" s="80">
        <f>SUM($C328:G328)</f>
        <v>2269972778.5883937</v>
      </c>
      <c r="H332" s="80">
        <f>SUM($C328:H328)</f>
        <v>2630062063.4672217</v>
      </c>
      <c r="I332" s="80">
        <f>SUM($C328:I328)</f>
        <v>2988608869.0424662</v>
      </c>
      <c r="J332" s="80">
        <f>SUM($C328:J328)</f>
        <v>3328944256.8516889</v>
      </c>
      <c r="K332" s="80">
        <f>SUM($C328:K328)</f>
        <v>3647067504.7679324</v>
      </c>
      <c r="L332" s="80">
        <f>SUM($C328:L328)</f>
        <v>3939099308.0129333</v>
      </c>
      <c r="M332" s="80">
        <f>SUM($C328:M328)</f>
        <v>4193935829.9546499</v>
      </c>
      <c r="N332" s="80">
        <f>SUM($C328:N328)</f>
        <v>4413001317.5446301</v>
      </c>
      <c r="O332" s="80">
        <f>SUM($C328:O328)</f>
        <v>4603178252.9780064</v>
      </c>
      <c r="P332" s="80">
        <f>SUM($C328:P328)</f>
        <v>4785302113.8829536</v>
      </c>
      <c r="Q332" s="80">
        <f>SUM($C328:Q328)</f>
        <v>4959860101.2201023</v>
      </c>
      <c r="R332" s="80">
        <f>SUM($C328:R328)</f>
        <v>5124750604.2276278</v>
      </c>
      <c r="S332" s="80">
        <f>SUM($C328:S328)</f>
        <v>5277977088.9650078</v>
      </c>
      <c r="T332" s="80">
        <f>SUM($C328:T328)</f>
        <v>5421076580.1129293</v>
      </c>
      <c r="U332" s="80">
        <f>SUM($C328:U328)</f>
        <v>5553827610.9002123</v>
      </c>
      <c r="V332" s="80">
        <f>SUM($C328:V328)</f>
        <v>5677202174.8289137</v>
      </c>
      <c r="W332" s="80"/>
    </row>
    <row r="333" spans="1:23" x14ac:dyDescent="0.35">
      <c r="B333" s="40" t="s">
        <v>173</v>
      </c>
      <c r="C333" s="80">
        <f>SUM($C329:C329)</f>
        <v>471837593.66584039</v>
      </c>
      <c r="D333" s="80">
        <f>SUM($C329:D329)</f>
        <v>938535832.5258801</v>
      </c>
      <c r="E333" s="80">
        <f>SUM($C329:E329)</f>
        <v>1387996308.1909068</v>
      </c>
      <c r="F333" s="80">
        <f>SUM($C329:F329)</f>
        <v>1807300273.3132727</v>
      </c>
      <c r="G333" s="80">
        <f>SUM($C329:G329)</f>
        <v>2195323441.0294609</v>
      </c>
      <c r="H333" s="80">
        <f>SUM($C329:H329)</f>
        <v>2543594781.5195289</v>
      </c>
      <c r="I333" s="80">
        <f>SUM($C329:I329)</f>
        <v>2873537014.7214365</v>
      </c>
      <c r="J333" s="80">
        <f>SUM($C329:J329)</f>
        <v>3177714548.8757868</v>
      </c>
      <c r="K333" s="80">
        <f>SUM($C329:K329)</f>
        <v>3454778119.3587031</v>
      </c>
      <c r="L333" s="80">
        <f>SUM($C329:L329)</f>
        <v>3701750192.8713765</v>
      </c>
      <c r="M333" s="80">
        <f>SUM($C329:M329)</f>
        <v>3910759220.2564893</v>
      </c>
      <c r="N333" s="80">
        <f>SUM($C329:N329)</f>
        <v>4084188018.4925485</v>
      </c>
      <c r="O333" s="80">
        <f>SUM($C329:O329)</f>
        <v>4229577712.5856028</v>
      </c>
      <c r="P333" s="80">
        <f>SUM($C329:P329)</f>
        <v>4368411726.3455515</v>
      </c>
      <c r="Q333" s="80">
        <f>SUM($C329:Q329)</f>
        <v>4501388143.4320135</v>
      </c>
      <c r="R333" s="80">
        <f>SUM($C329:R329)</f>
        <v>4626828997.2118101</v>
      </c>
      <c r="S333" s="80">
        <f>SUM($C329:S329)</f>
        <v>4743195617.7934179</v>
      </c>
      <c r="T333" s="80">
        <f>SUM($C329:T329)</f>
        <v>4851867033.1158056</v>
      </c>
      <c r="U333" s="80">
        <f>SUM($C329:U329)</f>
        <v>4952621710.9053812</v>
      </c>
      <c r="V333" s="80">
        <f>SUM($C329:V329)</f>
        <v>5046259887.2897453</v>
      </c>
      <c r="W333" s="80"/>
    </row>
    <row r="334" spans="1:23" x14ac:dyDescent="0.35">
      <c r="B334" s="40"/>
      <c r="C334" s="1"/>
      <c r="D334" s="1"/>
      <c r="E334" s="1"/>
      <c r="F334" s="1"/>
      <c r="G334" s="1"/>
      <c r="H334" s="1"/>
      <c r="I334" s="1"/>
      <c r="J334" s="1"/>
      <c r="K334" s="1"/>
      <c r="L334" s="1"/>
      <c r="M334" s="1"/>
      <c r="N334" s="1"/>
      <c r="O334" s="1"/>
      <c r="P334" s="1"/>
      <c r="Q334" s="1"/>
      <c r="R334" s="1"/>
      <c r="S334" s="1"/>
      <c r="T334" s="1"/>
      <c r="U334" s="1"/>
      <c r="V334" s="1"/>
      <c r="W334" s="1"/>
    </row>
    <row r="335" spans="1:23" x14ac:dyDescent="0.35">
      <c r="B335" s="40" t="s">
        <v>174</v>
      </c>
      <c r="C335" s="80">
        <f>C219</f>
        <v>5440924138.0424728</v>
      </c>
      <c r="D335" s="80">
        <f t="shared" ref="D335:V335" si="101">C335</f>
        <v>5440924138.0424728</v>
      </c>
      <c r="E335" s="80">
        <f t="shared" si="101"/>
        <v>5440924138.0424728</v>
      </c>
      <c r="F335" s="80">
        <f t="shared" si="101"/>
        <v>5440924138.0424728</v>
      </c>
      <c r="G335" s="80">
        <f t="shared" si="101"/>
        <v>5440924138.0424728</v>
      </c>
      <c r="H335" s="80">
        <f>G335</f>
        <v>5440924138.0424728</v>
      </c>
      <c r="I335" s="80">
        <f t="shared" si="101"/>
        <v>5440924138.0424728</v>
      </c>
      <c r="J335" s="80">
        <f t="shared" si="101"/>
        <v>5440924138.0424728</v>
      </c>
      <c r="K335" s="80">
        <f t="shared" si="101"/>
        <v>5440924138.0424728</v>
      </c>
      <c r="L335" s="80">
        <f t="shared" si="101"/>
        <v>5440924138.0424728</v>
      </c>
      <c r="M335" s="80">
        <f t="shared" si="101"/>
        <v>5440924138.0424728</v>
      </c>
      <c r="N335" s="80">
        <f t="shared" si="101"/>
        <v>5440924138.0424728</v>
      </c>
      <c r="O335" s="80">
        <f t="shared" si="101"/>
        <v>5440924138.0424728</v>
      </c>
      <c r="P335" s="80">
        <f t="shared" si="101"/>
        <v>5440924138.0424728</v>
      </c>
      <c r="Q335" s="80">
        <f t="shared" si="101"/>
        <v>5440924138.0424728</v>
      </c>
      <c r="R335" s="80">
        <f t="shared" si="101"/>
        <v>5440924138.0424728</v>
      </c>
      <c r="S335" s="80">
        <f t="shared" si="101"/>
        <v>5440924138.0424728</v>
      </c>
      <c r="T335" s="80">
        <f t="shared" si="101"/>
        <v>5440924138.0424728</v>
      </c>
      <c r="U335" s="80">
        <f t="shared" si="101"/>
        <v>5440924138.0424728</v>
      </c>
      <c r="V335" s="80">
        <f t="shared" si="101"/>
        <v>5440924138.0424728</v>
      </c>
      <c r="W335" s="80"/>
    </row>
    <row r="336" spans="1:23" x14ac:dyDescent="0.35">
      <c r="B336" s="40" t="s">
        <v>175</v>
      </c>
      <c r="C336" s="80">
        <f>C220</f>
        <v>5918876880.0053005</v>
      </c>
      <c r="D336" s="80">
        <f t="shared" ref="D336:V336" si="102">C336</f>
        <v>5918876880.0053005</v>
      </c>
      <c r="E336" s="80">
        <f t="shared" si="102"/>
        <v>5918876880.0053005</v>
      </c>
      <c r="F336" s="80">
        <f t="shared" si="102"/>
        <v>5918876880.0053005</v>
      </c>
      <c r="G336" s="80">
        <f t="shared" si="102"/>
        <v>5918876880.0053005</v>
      </c>
      <c r="H336" s="80">
        <f t="shared" si="102"/>
        <v>5918876880.0053005</v>
      </c>
      <c r="I336" s="80">
        <f t="shared" si="102"/>
        <v>5918876880.0053005</v>
      </c>
      <c r="J336" s="80">
        <f t="shared" si="102"/>
        <v>5918876880.0053005</v>
      </c>
      <c r="K336" s="80">
        <f t="shared" si="102"/>
        <v>5918876880.0053005</v>
      </c>
      <c r="L336" s="80">
        <f t="shared" si="102"/>
        <v>5918876880.0053005</v>
      </c>
      <c r="M336" s="80">
        <f t="shared" si="102"/>
        <v>5918876880.0053005</v>
      </c>
      <c r="N336" s="80">
        <f t="shared" si="102"/>
        <v>5918876880.0053005</v>
      </c>
      <c r="O336" s="80">
        <f t="shared" si="102"/>
        <v>5918876880.0053005</v>
      </c>
      <c r="P336" s="80">
        <f t="shared" si="102"/>
        <v>5918876880.0053005</v>
      </c>
      <c r="Q336" s="80">
        <f t="shared" si="102"/>
        <v>5918876880.0053005</v>
      </c>
      <c r="R336" s="80">
        <f t="shared" si="102"/>
        <v>5918876880.0053005</v>
      </c>
      <c r="S336" s="80">
        <f t="shared" si="102"/>
        <v>5918876880.0053005</v>
      </c>
      <c r="T336" s="80">
        <f t="shared" si="102"/>
        <v>5918876880.0053005</v>
      </c>
      <c r="U336" s="80">
        <f t="shared" si="102"/>
        <v>5918876880.0053005</v>
      </c>
      <c r="V336" s="80">
        <f t="shared" si="102"/>
        <v>5918876880.0053005</v>
      </c>
      <c r="W336" s="80"/>
    </row>
    <row r="337" spans="1:23" x14ac:dyDescent="0.35">
      <c r="B337" s="40" t="s">
        <v>176</v>
      </c>
      <c r="C337" s="80">
        <f>C221</f>
        <v>5177719250.7337093</v>
      </c>
      <c r="D337" s="80">
        <f t="shared" ref="D337:V337" si="103">C337</f>
        <v>5177719250.7337093</v>
      </c>
      <c r="E337" s="80">
        <f t="shared" si="103"/>
        <v>5177719250.7337093</v>
      </c>
      <c r="F337" s="80">
        <f t="shared" si="103"/>
        <v>5177719250.7337093</v>
      </c>
      <c r="G337" s="80">
        <f t="shared" si="103"/>
        <v>5177719250.7337093</v>
      </c>
      <c r="H337" s="80">
        <f t="shared" si="103"/>
        <v>5177719250.7337093</v>
      </c>
      <c r="I337" s="80">
        <f t="shared" si="103"/>
        <v>5177719250.7337093</v>
      </c>
      <c r="J337" s="80">
        <f t="shared" si="103"/>
        <v>5177719250.7337093</v>
      </c>
      <c r="K337" s="80">
        <f t="shared" si="103"/>
        <v>5177719250.7337093</v>
      </c>
      <c r="L337" s="80">
        <f t="shared" si="103"/>
        <v>5177719250.7337093</v>
      </c>
      <c r="M337" s="80">
        <f t="shared" si="103"/>
        <v>5177719250.7337093</v>
      </c>
      <c r="N337" s="80">
        <f t="shared" si="103"/>
        <v>5177719250.7337093</v>
      </c>
      <c r="O337" s="80">
        <f t="shared" si="103"/>
        <v>5177719250.7337093</v>
      </c>
      <c r="P337" s="80">
        <f t="shared" si="103"/>
        <v>5177719250.7337093</v>
      </c>
      <c r="Q337" s="80">
        <f t="shared" si="103"/>
        <v>5177719250.7337093</v>
      </c>
      <c r="R337" s="80">
        <f t="shared" si="103"/>
        <v>5177719250.7337093</v>
      </c>
      <c r="S337" s="80">
        <f t="shared" si="103"/>
        <v>5177719250.7337093</v>
      </c>
      <c r="T337" s="80">
        <f t="shared" si="103"/>
        <v>5177719250.7337093</v>
      </c>
      <c r="U337" s="80">
        <f t="shared" si="103"/>
        <v>5177719250.7337093</v>
      </c>
      <c r="V337" s="80">
        <f t="shared" si="103"/>
        <v>5177719250.7337093</v>
      </c>
      <c r="W337" s="80"/>
    </row>
    <row r="338" spans="1:23" x14ac:dyDescent="0.35">
      <c r="B338" s="40"/>
      <c r="C338" s="1"/>
      <c r="D338" s="1"/>
      <c r="E338" s="1"/>
      <c r="F338" s="1"/>
      <c r="G338" s="1"/>
      <c r="H338" s="1"/>
      <c r="I338" s="1"/>
      <c r="J338" s="1"/>
      <c r="K338" s="1"/>
      <c r="L338" s="1"/>
      <c r="M338" s="1"/>
      <c r="N338" s="1"/>
      <c r="O338" s="1"/>
      <c r="P338" s="1"/>
      <c r="Q338" s="1"/>
      <c r="R338" s="1"/>
      <c r="S338" s="1"/>
      <c r="T338" s="1"/>
      <c r="U338" s="1"/>
      <c r="V338" s="1"/>
      <c r="W338" s="1"/>
    </row>
    <row r="339" spans="1:23" x14ac:dyDescent="0.35">
      <c r="B339" s="40"/>
      <c r="C339" s="1"/>
      <c r="D339" s="1"/>
      <c r="E339" s="1"/>
      <c r="F339" s="1"/>
      <c r="G339" s="1"/>
      <c r="H339" s="1"/>
      <c r="I339" s="1"/>
      <c r="J339" s="1"/>
      <c r="K339" s="1"/>
      <c r="L339" s="1"/>
      <c r="M339" s="1"/>
      <c r="N339" s="1"/>
      <c r="O339" s="1"/>
      <c r="P339" s="1"/>
      <c r="Q339" s="1"/>
      <c r="R339" s="1"/>
      <c r="S339" s="1"/>
      <c r="T339" s="1"/>
      <c r="U339" s="1"/>
      <c r="V339" s="1"/>
      <c r="W339" s="1"/>
    </row>
    <row r="340" spans="1:23" ht="15.5" x14ac:dyDescent="0.35">
      <c r="A340" s="51" t="s">
        <v>177</v>
      </c>
      <c r="B340" s="40"/>
      <c r="C340" s="1"/>
      <c r="D340" s="1"/>
      <c r="E340" s="1"/>
      <c r="F340" s="1"/>
      <c r="G340" s="1"/>
      <c r="H340" s="1"/>
      <c r="I340" s="1"/>
      <c r="J340" s="1"/>
      <c r="K340" s="1"/>
      <c r="L340" s="1"/>
      <c r="M340" s="1"/>
      <c r="N340" s="1"/>
      <c r="O340" s="1"/>
      <c r="P340" s="1"/>
      <c r="Q340" s="1"/>
      <c r="R340" s="1"/>
      <c r="S340" s="1"/>
      <c r="T340" s="1"/>
      <c r="U340" s="1"/>
      <c r="V340" s="1"/>
      <c r="W340" s="1"/>
    </row>
    <row r="341" spans="1:23" x14ac:dyDescent="0.35">
      <c r="B341" s="40"/>
      <c r="C341" s="43">
        <v>1</v>
      </c>
      <c r="D341" s="43">
        <v>2</v>
      </c>
      <c r="E341" s="43">
        <v>3</v>
      </c>
      <c r="F341" s="43">
        <v>4</v>
      </c>
      <c r="G341" s="43">
        <v>5</v>
      </c>
      <c r="H341" s="43">
        <v>6</v>
      </c>
      <c r="I341" s="43">
        <v>7</v>
      </c>
      <c r="J341" s="43">
        <v>8</v>
      </c>
      <c r="K341" s="43">
        <v>9</v>
      </c>
      <c r="L341" s="43">
        <v>10</v>
      </c>
      <c r="M341" s="43">
        <v>11</v>
      </c>
      <c r="N341" s="43">
        <v>12</v>
      </c>
      <c r="O341" s="43">
        <v>13</v>
      </c>
      <c r="P341" s="43">
        <v>14</v>
      </c>
      <c r="Q341" s="43">
        <v>15</v>
      </c>
      <c r="R341" s="43">
        <v>16</v>
      </c>
      <c r="S341" s="43">
        <v>17</v>
      </c>
      <c r="T341" s="43">
        <v>18</v>
      </c>
      <c r="U341" s="43">
        <v>19</v>
      </c>
      <c r="V341" s="43">
        <v>20</v>
      </c>
      <c r="W341" s="43"/>
    </row>
    <row r="342" spans="1:23" x14ac:dyDescent="0.35">
      <c r="C342" s="15" t="s">
        <v>0</v>
      </c>
      <c r="D342" s="15" t="s">
        <v>1</v>
      </c>
      <c r="E342" s="52" t="s">
        <v>2</v>
      </c>
      <c r="F342" s="52" t="s">
        <v>3</v>
      </c>
      <c r="G342" s="15" t="s">
        <v>4</v>
      </c>
      <c r="H342" s="15" t="s">
        <v>5</v>
      </c>
      <c r="I342" s="15" t="s">
        <v>6</v>
      </c>
      <c r="J342" s="15" t="s">
        <v>7</v>
      </c>
      <c r="K342" s="15" t="s">
        <v>8</v>
      </c>
      <c r="L342" s="15" t="s">
        <v>9</v>
      </c>
      <c r="M342" s="15" t="s">
        <v>63</v>
      </c>
      <c r="N342" s="15" t="s">
        <v>64</v>
      </c>
      <c r="O342" s="15" t="s">
        <v>65</v>
      </c>
      <c r="P342" s="15" t="s">
        <v>66</v>
      </c>
      <c r="Q342" s="15" t="s">
        <v>67</v>
      </c>
      <c r="R342" s="15" t="s">
        <v>68</v>
      </c>
      <c r="S342" s="15" t="s">
        <v>69</v>
      </c>
      <c r="T342" s="15" t="s">
        <v>70</v>
      </c>
      <c r="U342" s="15" t="s">
        <v>71</v>
      </c>
      <c r="V342" s="15" t="s">
        <v>72</v>
      </c>
      <c r="W342" s="15"/>
    </row>
    <row r="343" spans="1:23" x14ac:dyDescent="0.35">
      <c r="B343" s="40" t="s">
        <v>168</v>
      </c>
      <c r="C343" s="80">
        <f t="shared" ref="C343:V343" si="104">C244+C319</f>
        <v>474911278.39653182</v>
      </c>
      <c r="D343" s="80">
        <f t="shared" si="104"/>
        <v>474410384.9324035</v>
      </c>
      <c r="E343" s="80">
        <f t="shared" si="104"/>
        <v>457593542.35838085</v>
      </c>
      <c r="F343" s="80">
        <f t="shared" si="104"/>
        <v>426607692.3753292</v>
      </c>
      <c r="G343" s="80">
        <f t="shared" si="104"/>
        <v>399125211.74628186</v>
      </c>
      <c r="H343" s="80">
        <f t="shared" si="104"/>
        <v>361423586.98526907</v>
      </c>
      <c r="I343" s="80">
        <f t="shared" si="104"/>
        <v>357435382.5452534</v>
      </c>
      <c r="J343" s="80">
        <f t="shared" si="104"/>
        <v>340100582.63652074</v>
      </c>
      <c r="K343" s="80">
        <f t="shared" si="104"/>
        <v>318747743.78016746</v>
      </c>
      <c r="L343" s="80">
        <f t="shared" si="104"/>
        <v>292645025.54991484</v>
      </c>
      <c r="M343" s="80">
        <f t="shared" si="104"/>
        <v>251272789.78112254</v>
      </c>
      <c r="N343" s="80">
        <f t="shared" si="104"/>
        <v>211902259.30466586</v>
      </c>
      <c r="O343" s="80">
        <f t="shared" si="104"/>
        <v>180598631.22845727</v>
      </c>
      <c r="P343" s="80">
        <f t="shared" si="104"/>
        <v>172785129.02710733</v>
      </c>
      <c r="Q343" s="80">
        <f t="shared" si="104"/>
        <v>165587774.66048867</v>
      </c>
      <c r="R343" s="80">
        <f t="shared" si="104"/>
        <v>156380200.45139471</v>
      </c>
      <c r="S343" s="80">
        <f t="shared" si="104"/>
        <v>145274865.3368445</v>
      </c>
      <c r="T343" s="80">
        <f t="shared" si="104"/>
        <v>135672470.94783354</v>
      </c>
      <c r="U343" s="80">
        <f t="shared" si="104"/>
        <v>125848595.65708977</v>
      </c>
      <c r="V343" s="80">
        <f t="shared" si="104"/>
        <v>116959661.39134736</v>
      </c>
      <c r="W343" s="80"/>
    </row>
    <row r="344" spans="1:23" x14ac:dyDescent="0.35">
      <c r="B344" s="40" t="s">
        <v>169</v>
      </c>
      <c r="C344" s="80">
        <f t="shared" ref="C344:V344" si="105">C284+C319</f>
        <v>477984963.12722319</v>
      </c>
      <c r="D344" s="80">
        <f t="shared" si="105"/>
        <v>482122531.00476724</v>
      </c>
      <c r="E344" s="80">
        <f t="shared" si="105"/>
        <v>465726609.05173516</v>
      </c>
      <c r="F344" s="80">
        <f t="shared" si="105"/>
        <v>433911419.62829244</v>
      </c>
      <c r="G344" s="80">
        <f t="shared" si="105"/>
        <v>410227255.77637559</v>
      </c>
      <c r="H344" s="80">
        <f t="shared" si="105"/>
        <v>367332559.17964917</v>
      </c>
      <c r="I344" s="80">
        <f t="shared" si="105"/>
        <v>371737668.73192167</v>
      </c>
      <c r="J344" s="80">
        <f t="shared" si="105"/>
        <v>358179509.46395683</v>
      </c>
      <c r="K344" s="80">
        <f t="shared" si="105"/>
        <v>339277582.49683106</v>
      </c>
      <c r="L344" s="80">
        <f t="shared" si="105"/>
        <v>315174890.41607851</v>
      </c>
      <c r="M344" s="80">
        <f t="shared" si="105"/>
        <v>274186537.05942452</v>
      </c>
      <c r="N344" s="80">
        <f t="shared" si="105"/>
        <v>234720603.98162639</v>
      </c>
      <c r="O344" s="80">
        <f t="shared" si="105"/>
        <v>202992251.89861834</v>
      </c>
      <c r="P344" s="80">
        <f t="shared" si="105"/>
        <v>194430052.59960708</v>
      </c>
      <c r="Q344" s="80">
        <f t="shared" si="105"/>
        <v>186378559.78583184</v>
      </c>
      <c r="R344" s="80">
        <f t="shared" si="105"/>
        <v>176105025.06525919</v>
      </c>
      <c r="S344" s="80">
        <f t="shared" si="105"/>
        <v>163704797.41473049</v>
      </c>
      <c r="T344" s="80">
        <f t="shared" si="105"/>
        <v>152886508.86060011</v>
      </c>
      <c r="U344" s="80">
        <f t="shared" si="105"/>
        <v>141846772.15594345</v>
      </c>
      <c r="V344" s="80">
        <f t="shared" si="105"/>
        <v>131827855.16351622</v>
      </c>
      <c r="W344" s="80"/>
    </row>
    <row r="345" spans="1:23" x14ac:dyDescent="0.35">
      <c r="B345" s="40" t="s">
        <v>170</v>
      </c>
      <c r="C345" s="80">
        <f t="shared" ref="C345:V345" si="106">C264+C319</f>
        <v>471837593.66584039</v>
      </c>
      <c r="D345" s="80">
        <f t="shared" si="106"/>
        <v>466698238.86003977</v>
      </c>
      <c r="E345" s="80">
        <f t="shared" si="106"/>
        <v>449460475.66502661</v>
      </c>
      <c r="F345" s="80">
        <f t="shared" si="106"/>
        <v>419303965.12236595</v>
      </c>
      <c r="G345" s="80">
        <f t="shared" si="106"/>
        <v>388023167.71618819</v>
      </c>
      <c r="H345" s="80">
        <f t="shared" si="106"/>
        <v>355514614.79088897</v>
      </c>
      <c r="I345" s="80">
        <f t="shared" si="106"/>
        <v>343133096.35858506</v>
      </c>
      <c r="J345" s="80">
        <f t="shared" si="106"/>
        <v>322021655.80908459</v>
      </c>
      <c r="K345" s="80">
        <f t="shared" si="106"/>
        <v>298217905.06350398</v>
      </c>
      <c r="L345" s="80">
        <f t="shared" si="106"/>
        <v>270115160.68375123</v>
      </c>
      <c r="M345" s="80">
        <f t="shared" si="106"/>
        <v>228359042.50282052</v>
      </c>
      <c r="N345" s="80">
        <f t="shared" si="106"/>
        <v>189083914.62770534</v>
      </c>
      <c r="O345" s="80">
        <f t="shared" si="106"/>
        <v>158205010.55829617</v>
      </c>
      <c r="P345" s="80">
        <f t="shared" si="106"/>
        <v>151140205.45460761</v>
      </c>
      <c r="Q345" s="80">
        <f t="shared" si="106"/>
        <v>144796989.53514549</v>
      </c>
      <c r="R345" s="80">
        <f t="shared" si="106"/>
        <v>136655375.83753029</v>
      </c>
      <c r="S345" s="80">
        <f t="shared" si="106"/>
        <v>126844933.25895853</v>
      </c>
      <c r="T345" s="80">
        <f t="shared" si="106"/>
        <v>118458433.03506699</v>
      </c>
      <c r="U345" s="80">
        <f t="shared" si="106"/>
        <v>109850419.1582361</v>
      </c>
      <c r="V345" s="80">
        <f t="shared" si="106"/>
        <v>102091467.61917852</v>
      </c>
      <c r="W345" s="80"/>
    </row>
    <row r="346" spans="1:23" x14ac:dyDescent="0.35">
      <c r="B346" s="40"/>
      <c r="C346" s="1"/>
      <c r="D346" s="1"/>
      <c r="E346" s="1"/>
      <c r="F346" s="1"/>
      <c r="G346" s="1"/>
      <c r="H346" s="1"/>
      <c r="I346" s="1"/>
      <c r="J346" s="1"/>
      <c r="K346" s="1"/>
      <c r="L346" s="1"/>
      <c r="M346" s="1"/>
      <c r="N346" s="1"/>
      <c r="O346" s="1"/>
      <c r="P346" s="1"/>
      <c r="Q346" s="1"/>
      <c r="R346" s="1"/>
      <c r="S346" s="1"/>
      <c r="T346" s="1"/>
      <c r="U346" s="1"/>
      <c r="V346" s="1"/>
      <c r="W346" s="1"/>
    </row>
    <row r="347" spans="1:23" x14ac:dyDescent="0.35">
      <c r="B347" s="40" t="s">
        <v>171</v>
      </c>
      <c r="C347" s="80">
        <f>SUM($C343:C343)</f>
        <v>474911278.39653182</v>
      </c>
      <c r="D347" s="80">
        <f>SUM($C343:D343)</f>
        <v>949321663.32893538</v>
      </c>
      <c r="E347" s="80">
        <f>SUM($C343:E343)</f>
        <v>1406915205.6873162</v>
      </c>
      <c r="F347" s="80">
        <f>SUM($C343:F343)</f>
        <v>1833522898.0626454</v>
      </c>
      <c r="G347" s="80">
        <f>SUM($C343:G343)</f>
        <v>2232648109.8089275</v>
      </c>
      <c r="H347" s="80">
        <f>SUM($C343:H343)</f>
        <v>2594071696.7941966</v>
      </c>
      <c r="I347" s="80">
        <f>SUM($C343:I343)</f>
        <v>2951507079.3394499</v>
      </c>
      <c r="J347" s="80">
        <f>SUM($C343:J343)</f>
        <v>3291607661.9759707</v>
      </c>
      <c r="K347" s="80">
        <f>SUM($C343:K343)</f>
        <v>3610355405.7561383</v>
      </c>
      <c r="L347" s="80">
        <f>SUM($C343:L343)</f>
        <v>3903000431.3060532</v>
      </c>
      <c r="M347" s="80">
        <f>SUM($C343:M343)</f>
        <v>4154273221.0871758</v>
      </c>
      <c r="N347" s="80">
        <f>SUM($C343:N343)</f>
        <v>4366175480.3918419</v>
      </c>
      <c r="O347" s="80">
        <f>SUM($C343:O343)</f>
        <v>4546774111.6202993</v>
      </c>
      <c r="P347" s="80">
        <f>SUM($C343:P343)</f>
        <v>4719559240.6474066</v>
      </c>
      <c r="Q347" s="80">
        <f>SUM($C343:Q343)</f>
        <v>4885147015.3078957</v>
      </c>
      <c r="R347" s="80">
        <f>SUM($C343:R343)</f>
        <v>5041527215.7592907</v>
      </c>
      <c r="S347" s="80">
        <f>SUM($C343:S343)</f>
        <v>5186802081.0961351</v>
      </c>
      <c r="T347" s="80">
        <f>SUM($C343:T343)</f>
        <v>5322474552.0439682</v>
      </c>
      <c r="U347" s="80">
        <f>SUM($C343:U343)</f>
        <v>5448323147.7010584</v>
      </c>
      <c r="V347" s="80">
        <f>SUM($C343:V343)</f>
        <v>5565282809.0924053</v>
      </c>
      <c r="W347" s="80"/>
    </row>
    <row r="348" spans="1:23" x14ac:dyDescent="0.35">
      <c r="B348" s="40" t="s">
        <v>172</v>
      </c>
      <c r="C348" s="80">
        <f>SUM($C344:C344)</f>
        <v>477984963.12722319</v>
      </c>
      <c r="D348" s="80">
        <f>SUM($C344:D344)</f>
        <v>960107494.13199043</v>
      </c>
      <c r="E348" s="80">
        <f>SUM($C344:E344)</f>
        <v>1425834103.1837256</v>
      </c>
      <c r="F348" s="80">
        <f>SUM($C344:F344)</f>
        <v>1859745522.8120179</v>
      </c>
      <c r="G348" s="80">
        <f>SUM($C344:G344)</f>
        <v>2269972778.5883937</v>
      </c>
      <c r="H348" s="80">
        <f>SUM($C344:H344)</f>
        <v>2637305337.768043</v>
      </c>
      <c r="I348" s="80">
        <f>SUM($C344:I344)</f>
        <v>3009043006.4999647</v>
      </c>
      <c r="J348" s="80">
        <f>SUM($C344:J344)</f>
        <v>3367222515.9639215</v>
      </c>
      <c r="K348" s="80">
        <f>SUM($C344:K344)</f>
        <v>3706500098.4607525</v>
      </c>
      <c r="L348" s="80">
        <f>SUM($C344:L344)</f>
        <v>4021674988.8768311</v>
      </c>
      <c r="M348" s="80">
        <f>SUM($C344:M344)</f>
        <v>4295861525.9362555</v>
      </c>
      <c r="N348" s="80">
        <f>SUM($C344:N344)</f>
        <v>4530582129.917882</v>
      </c>
      <c r="O348" s="80">
        <f>SUM($C344:O344)</f>
        <v>4733574381.8165007</v>
      </c>
      <c r="P348" s="80">
        <f>SUM($C344:P344)</f>
        <v>4928004434.4161081</v>
      </c>
      <c r="Q348" s="80">
        <f>SUM($C344:Q344)</f>
        <v>5114382994.2019396</v>
      </c>
      <c r="R348" s="80">
        <f>SUM($C344:R344)</f>
        <v>5290488019.2671986</v>
      </c>
      <c r="S348" s="80">
        <f>SUM($C344:S344)</f>
        <v>5454192816.6819286</v>
      </c>
      <c r="T348" s="80">
        <f>SUM($C344:T344)</f>
        <v>5607079325.5425291</v>
      </c>
      <c r="U348" s="80">
        <f>SUM($C344:U344)</f>
        <v>5748926097.698473</v>
      </c>
      <c r="V348" s="80">
        <f>SUM($C344:V344)</f>
        <v>5880753952.861989</v>
      </c>
      <c r="W348" s="80"/>
    </row>
    <row r="349" spans="1:23" x14ac:dyDescent="0.35">
      <c r="B349" s="40" t="s">
        <v>173</v>
      </c>
      <c r="C349" s="80">
        <f>SUM($C345:C345)</f>
        <v>471837593.66584039</v>
      </c>
      <c r="D349" s="80">
        <f>SUM($C345:D345)</f>
        <v>938535832.5258801</v>
      </c>
      <c r="E349" s="80">
        <f>SUM($C345:E345)</f>
        <v>1387996308.1909068</v>
      </c>
      <c r="F349" s="80">
        <f>SUM($C345:F345)</f>
        <v>1807300273.3132727</v>
      </c>
      <c r="G349" s="80">
        <f>SUM($C345:G345)</f>
        <v>2195323441.0294609</v>
      </c>
      <c r="H349" s="80">
        <f>SUM($C345:H345)</f>
        <v>2550838055.8203497</v>
      </c>
      <c r="I349" s="80">
        <f>SUM($C345:I345)</f>
        <v>2893971152.1789346</v>
      </c>
      <c r="J349" s="80">
        <f>SUM($C345:J345)</f>
        <v>3215992807.988019</v>
      </c>
      <c r="K349" s="80">
        <f>SUM($C345:K345)</f>
        <v>3514210713.0515232</v>
      </c>
      <c r="L349" s="80">
        <f>SUM($C345:L345)</f>
        <v>3784325873.7352743</v>
      </c>
      <c r="M349" s="80">
        <f>SUM($C345:M345)</f>
        <v>4012684916.2380948</v>
      </c>
      <c r="N349" s="80">
        <f>SUM($C345:N345)</f>
        <v>4201768830.8657999</v>
      </c>
      <c r="O349" s="80">
        <f>SUM($C345:O345)</f>
        <v>4359973841.4240961</v>
      </c>
      <c r="P349" s="80">
        <f>SUM($C345:P345)</f>
        <v>4511114046.8787041</v>
      </c>
      <c r="Q349" s="80">
        <f>SUM($C345:Q345)</f>
        <v>4655911036.4138498</v>
      </c>
      <c r="R349" s="80">
        <f>SUM($C345:R345)</f>
        <v>4792566412.25138</v>
      </c>
      <c r="S349" s="80">
        <f>SUM($C345:S345)</f>
        <v>4919411345.5103388</v>
      </c>
      <c r="T349" s="80">
        <f>SUM($C345:T345)</f>
        <v>5037869778.5454054</v>
      </c>
      <c r="U349" s="80">
        <f>SUM($C345:U345)</f>
        <v>5147720197.7036419</v>
      </c>
      <c r="V349" s="80">
        <f>SUM($C345:V345)</f>
        <v>5249811665.3228207</v>
      </c>
      <c r="W349" s="80"/>
    </row>
    <row r="350" spans="1:23" x14ac:dyDescent="0.35">
      <c r="B350" s="40"/>
      <c r="C350" s="1"/>
      <c r="D350" s="1"/>
      <c r="E350" s="1"/>
      <c r="F350" s="1"/>
      <c r="G350" s="1"/>
      <c r="H350" s="1"/>
      <c r="I350" s="1"/>
      <c r="J350" s="1"/>
      <c r="K350" s="1"/>
      <c r="L350" s="1"/>
      <c r="M350" s="1"/>
      <c r="N350" s="1"/>
      <c r="O350" s="1"/>
      <c r="P350" s="1"/>
      <c r="Q350" s="1"/>
      <c r="R350" s="1"/>
      <c r="S350" s="1"/>
      <c r="T350" s="1"/>
      <c r="U350" s="1"/>
      <c r="V350" s="1"/>
      <c r="W350" s="1"/>
    </row>
    <row r="351" spans="1:23" x14ac:dyDescent="0.35">
      <c r="B351" s="40" t="s">
        <v>174</v>
      </c>
      <c r="C351" s="80">
        <f>C335</f>
        <v>5440924138.0424728</v>
      </c>
      <c r="D351" s="80">
        <f t="shared" ref="D351:V351" si="107">C351</f>
        <v>5440924138.0424728</v>
      </c>
      <c r="E351" s="80">
        <f t="shared" si="107"/>
        <v>5440924138.0424728</v>
      </c>
      <c r="F351" s="80">
        <f t="shared" si="107"/>
        <v>5440924138.0424728</v>
      </c>
      <c r="G351" s="80">
        <f t="shared" si="107"/>
        <v>5440924138.0424728</v>
      </c>
      <c r="H351" s="80">
        <f t="shared" si="107"/>
        <v>5440924138.0424728</v>
      </c>
      <c r="I351" s="80">
        <f t="shared" si="107"/>
        <v>5440924138.0424728</v>
      </c>
      <c r="J351" s="80">
        <f t="shared" si="107"/>
        <v>5440924138.0424728</v>
      </c>
      <c r="K351" s="80">
        <f t="shared" si="107"/>
        <v>5440924138.0424728</v>
      </c>
      <c r="L351" s="80">
        <f t="shared" si="107"/>
        <v>5440924138.0424728</v>
      </c>
      <c r="M351" s="80">
        <f t="shared" si="107"/>
        <v>5440924138.0424728</v>
      </c>
      <c r="N351" s="80">
        <f t="shared" si="107"/>
        <v>5440924138.0424728</v>
      </c>
      <c r="O351" s="80">
        <f t="shared" si="107"/>
        <v>5440924138.0424728</v>
      </c>
      <c r="P351" s="80">
        <f t="shared" si="107"/>
        <v>5440924138.0424728</v>
      </c>
      <c r="Q351" s="80">
        <f t="shared" si="107"/>
        <v>5440924138.0424728</v>
      </c>
      <c r="R351" s="80">
        <f t="shared" si="107"/>
        <v>5440924138.0424728</v>
      </c>
      <c r="S351" s="80">
        <f t="shared" si="107"/>
        <v>5440924138.0424728</v>
      </c>
      <c r="T351" s="80">
        <f t="shared" si="107"/>
        <v>5440924138.0424728</v>
      </c>
      <c r="U351" s="80">
        <f t="shared" si="107"/>
        <v>5440924138.0424728</v>
      </c>
      <c r="V351" s="80">
        <f t="shared" si="107"/>
        <v>5440924138.0424728</v>
      </c>
      <c r="W351" s="80"/>
    </row>
    <row r="352" spans="1:23" x14ac:dyDescent="0.35">
      <c r="B352" s="40" t="s">
        <v>175</v>
      </c>
      <c r="C352" s="80">
        <f>C336</f>
        <v>5918876880.0053005</v>
      </c>
      <c r="D352" s="80">
        <f t="shared" ref="D352:V352" si="108">C352</f>
        <v>5918876880.0053005</v>
      </c>
      <c r="E352" s="80">
        <f t="shared" si="108"/>
        <v>5918876880.0053005</v>
      </c>
      <c r="F352" s="80">
        <f t="shared" si="108"/>
        <v>5918876880.0053005</v>
      </c>
      <c r="G352" s="80">
        <f t="shared" si="108"/>
        <v>5918876880.0053005</v>
      </c>
      <c r="H352" s="80">
        <f t="shared" si="108"/>
        <v>5918876880.0053005</v>
      </c>
      <c r="I352" s="80">
        <f t="shared" si="108"/>
        <v>5918876880.0053005</v>
      </c>
      <c r="J352" s="80">
        <f t="shared" si="108"/>
        <v>5918876880.0053005</v>
      </c>
      <c r="K352" s="80">
        <f t="shared" si="108"/>
        <v>5918876880.0053005</v>
      </c>
      <c r="L352" s="80">
        <f t="shared" si="108"/>
        <v>5918876880.0053005</v>
      </c>
      <c r="M352" s="80">
        <f t="shared" si="108"/>
        <v>5918876880.0053005</v>
      </c>
      <c r="N352" s="80">
        <f t="shared" si="108"/>
        <v>5918876880.0053005</v>
      </c>
      <c r="O352" s="80">
        <f t="shared" si="108"/>
        <v>5918876880.0053005</v>
      </c>
      <c r="P352" s="80">
        <f t="shared" si="108"/>
        <v>5918876880.0053005</v>
      </c>
      <c r="Q352" s="80">
        <f t="shared" si="108"/>
        <v>5918876880.0053005</v>
      </c>
      <c r="R352" s="80">
        <f t="shared" si="108"/>
        <v>5918876880.0053005</v>
      </c>
      <c r="S352" s="80">
        <f t="shared" si="108"/>
        <v>5918876880.0053005</v>
      </c>
      <c r="T352" s="80">
        <f t="shared" si="108"/>
        <v>5918876880.0053005</v>
      </c>
      <c r="U352" s="80">
        <f t="shared" si="108"/>
        <v>5918876880.0053005</v>
      </c>
      <c r="V352" s="80">
        <f t="shared" si="108"/>
        <v>5918876880.0053005</v>
      </c>
      <c r="W352" s="80"/>
    </row>
    <row r="353" spans="2:23" x14ac:dyDescent="0.35">
      <c r="B353" s="40" t="s">
        <v>176</v>
      </c>
      <c r="C353" s="80">
        <f>C337</f>
        <v>5177719250.7337093</v>
      </c>
      <c r="D353" s="80">
        <f t="shared" ref="D353:V353" si="109">C353</f>
        <v>5177719250.7337093</v>
      </c>
      <c r="E353" s="80">
        <f t="shared" si="109"/>
        <v>5177719250.7337093</v>
      </c>
      <c r="F353" s="80">
        <f t="shared" si="109"/>
        <v>5177719250.7337093</v>
      </c>
      <c r="G353" s="80">
        <f t="shared" si="109"/>
        <v>5177719250.7337093</v>
      </c>
      <c r="H353" s="80">
        <f t="shared" si="109"/>
        <v>5177719250.7337093</v>
      </c>
      <c r="I353" s="80">
        <f t="shared" si="109"/>
        <v>5177719250.7337093</v>
      </c>
      <c r="J353" s="80">
        <f t="shared" si="109"/>
        <v>5177719250.7337093</v>
      </c>
      <c r="K353" s="80">
        <f t="shared" si="109"/>
        <v>5177719250.7337093</v>
      </c>
      <c r="L353" s="80">
        <f t="shared" si="109"/>
        <v>5177719250.7337093</v>
      </c>
      <c r="M353" s="80">
        <f t="shared" si="109"/>
        <v>5177719250.7337093</v>
      </c>
      <c r="N353" s="80">
        <f t="shared" si="109"/>
        <v>5177719250.7337093</v>
      </c>
      <c r="O353" s="80">
        <f t="shared" si="109"/>
        <v>5177719250.7337093</v>
      </c>
      <c r="P353" s="80">
        <f t="shared" si="109"/>
        <v>5177719250.7337093</v>
      </c>
      <c r="Q353" s="80">
        <f t="shared" si="109"/>
        <v>5177719250.7337093</v>
      </c>
      <c r="R353" s="80">
        <f t="shared" si="109"/>
        <v>5177719250.7337093</v>
      </c>
      <c r="S353" s="80">
        <f t="shared" si="109"/>
        <v>5177719250.7337093</v>
      </c>
      <c r="T353" s="80">
        <f t="shared" si="109"/>
        <v>5177719250.7337093</v>
      </c>
      <c r="U353" s="80">
        <f t="shared" si="109"/>
        <v>5177719250.7337093</v>
      </c>
      <c r="V353" s="80">
        <f t="shared" si="109"/>
        <v>5177719250.7337093</v>
      </c>
      <c r="W353" s="80"/>
    </row>
    <row r="354" spans="2:23" x14ac:dyDescent="0.35">
      <c r="B354" s="40"/>
    </row>
    <row r="355" spans="2:23" x14ac:dyDescent="0.35">
      <c r="B355" s="40"/>
    </row>
    <row r="356" spans="2:23" x14ac:dyDescent="0.35">
      <c r="B356" s="40"/>
    </row>
    <row r="357" spans="2:23" x14ac:dyDescent="0.35">
      <c r="B357" s="40"/>
    </row>
    <row r="358" spans="2:23" x14ac:dyDescent="0.35">
      <c r="B358" s="40"/>
    </row>
    <row r="359" spans="2:23" x14ac:dyDescent="0.35">
      <c r="B359" s="40"/>
    </row>
    <row r="360" spans="2:23" x14ac:dyDescent="0.35">
      <c r="B360" s="40"/>
    </row>
    <row r="361" spans="2:23" x14ac:dyDescent="0.35">
      <c r="B361" s="40"/>
    </row>
    <row r="362" spans="2:23" x14ac:dyDescent="0.35">
      <c r="B362" s="40"/>
    </row>
    <row r="363" spans="2:23" x14ac:dyDescent="0.35">
      <c r="B363" s="40"/>
    </row>
    <row r="364" spans="2:23" x14ac:dyDescent="0.35">
      <c r="B364" s="40"/>
    </row>
    <row r="365" spans="2:23" x14ac:dyDescent="0.35">
      <c r="B365" s="40"/>
    </row>
    <row r="366" spans="2:23" x14ac:dyDescent="0.35">
      <c r="B366" s="40"/>
    </row>
    <row r="367" spans="2:23" x14ac:dyDescent="0.35">
      <c r="B367" s="40"/>
    </row>
    <row r="368" spans="2:23" x14ac:dyDescent="0.35">
      <c r="B368" s="40"/>
    </row>
    <row r="369" spans="2:2" x14ac:dyDescent="0.35">
      <c r="B369" s="40"/>
    </row>
    <row r="370" spans="2:2" x14ac:dyDescent="0.35">
      <c r="B370" s="40"/>
    </row>
    <row r="371" spans="2:2" x14ac:dyDescent="0.35">
      <c r="B371" s="40"/>
    </row>
    <row r="372" spans="2:2" x14ac:dyDescent="0.35">
      <c r="B372" s="40"/>
    </row>
    <row r="373" spans="2:2" x14ac:dyDescent="0.35">
      <c r="B373" s="40"/>
    </row>
    <row r="374" spans="2:2" x14ac:dyDescent="0.35">
      <c r="B374" s="40"/>
    </row>
    <row r="375" spans="2:2" x14ac:dyDescent="0.35">
      <c r="B375" s="40"/>
    </row>
    <row r="376" spans="2:2" x14ac:dyDescent="0.35">
      <c r="B376" s="40"/>
    </row>
    <row r="377" spans="2:2" x14ac:dyDescent="0.35">
      <c r="B377" s="40"/>
    </row>
    <row r="378" spans="2:2" x14ac:dyDescent="0.35">
      <c r="B378" s="40"/>
    </row>
    <row r="379" spans="2:2" x14ac:dyDescent="0.35">
      <c r="B379" s="40"/>
    </row>
    <row r="380" spans="2:2" x14ac:dyDescent="0.35">
      <c r="B380" s="40"/>
    </row>
    <row r="381" spans="2:2" x14ac:dyDescent="0.35">
      <c r="B381" s="40"/>
    </row>
    <row r="382" spans="2:2" x14ac:dyDescent="0.35">
      <c r="B382" s="40"/>
    </row>
  </sheetData>
  <conditionalFormatting sqref="J13:J15 J18:J20">
    <cfRule type="cellIs" dxfId="2" priority="1" stopIfTrue="1" operator="notEqual">
      <formula>TRUE</formula>
    </cfRule>
  </conditionalFormatting>
  <dataValidations count="1">
    <dataValidation type="list" allowBlank="1" showInputMessage="1" showErrorMessage="1" sqref="B10:B11" xr:uid="{69547727-40C4-48BE-95EC-E2DB5C58C378}">
      <formula1>$C$116:$D$116</formula1>
    </dataValidation>
  </dataValidation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798C79-6579-493A-AFCD-66F59659D29E}">
  <sheetPr codeName="Sheet6"/>
  <dimension ref="A1:V368"/>
  <sheetViews>
    <sheetView topLeftCell="A99" zoomScaleNormal="100" workbookViewId="0">
      <selection activeCell="K28" sqref="K28"/>
    </sheetView>
  </sheetViews>
  <sheetFormatPr defaultColWidth="9.1796875" defaultRowHeight="14.5" x14ac:dyDescent="0.35"/>
  <cols>
    <col min="1" max="1" width="5.81640625" style="95" customWidth="1"/>
    <col min="2" max="2" width="37.81640625" style="95" customWidth="1"/>
    <col min="3" max="7" width="15.81640625" style="95" customWidth="1"/>
    <col min="8" max="9" width="16.26953125" style="95" customWidth="1"/>
    <col min="10" max="22" width="17.7265625" style="95" customWidth="1"/>
    <col min="23" max="16384" width="9.1796875" style="95"/>
  </cols>
  <sheetData>
    <row r="1" spans="1:22" ht="31" x14ac:dyDescent="0.7">
      <c r="A1" s="204" t="s">
        <v>22</v>
      </c>
    </row>
    <row r="2" spans="1:22" x14ac:dyDescent="0.35">
      <c r="A2" s="39" t="s">
        <v>23</v>
      </c>
    </row>
    <row r="3" spans="1:22" x14ac:dyDescent="0.35">
      <c r="A3" s="39" t="s">
        <v>24</v>
      </c>
      <c r="K3" s="48"/>
      <c r="O3" s="40"/>
      <c r="S3" s="117"/>
    </row>
    <row r="4" spans="1:22" x14ac:dyDescent="0.35">
      <c r="O4" s="40"/>
      <c r="S4" s="117"/>
    </row>
    <row r="5" spans="1:22" ht="21" x14ac:dyDescent="0.5">
      <c r="A5" s="203" t="s">
        <v>25</v>
      </c>
      <c r="B5" s="40"/>
      <c r="J5" s="25"/>
      <c r="O5" s="40"/>
      <c r="S5" s="117"/>
    </row>
    <row r="6" spans="1:22" ht="16.5" customHeight="1" x14ac:dyDescent="0.5">
      <c r="A6" s="36"/>
      <c r="B6" s="40"/>
      <c r="J6" s="25"/>
      <c r="O6" s="40"/>
      <c r="S6" s="117"/>
    </row>
    <row r="7" spans="1:22" ht="15.5" x14ac:dyDescent="0.35">
      <c r="A7" s="51" t="str">
        <f>"20-year cost and revenue forecasts for "&amp;ROUND($C$61*MAX($C$35:$V$35)/million,1)&amp;"m FTTP rollout (PV, £m)"</f>
        <v>20-year cost and revenue forecasts for 2.2m FTTP rollout (PV, £m)</v>
      </c>
      <c r="J7" s="25"/>
      <c r="O7" s="40"/>
      <c r="S7" s="118"/>
    </row>
    <row r="8" spans="1:22" x14ac:dyDescent="0.35">
      <c r="D8" s="5" t="s">
        <v>26</v>
      </c>
      <c r="E8" s="11">
        <v>9232330</v>
      </c>
      <c r="F8"/>
      <c r="G8" s="5" t="s">
        <v>27</v>
      </c>
      <c r="H8" s="68">
        <f>E9/E8</f>
        <v>0.35085910057374464</v>
      </c>
      <c r="J8" s="25"/>
      <c r="O8" s="40"/>
      <c r="S8" s="117"/>
      <c r="U8" s="75"/>
      <c r="V8" s="75"/>
    </row>
    <row r="9" spans="1:22" ht="15.5" x14ac:dyDescent="0.35">
      <c r="B9" s="77" t="s">
        <v>28</v>
      </c>
      <c r="D9" s="5" t="s">
        <v>29</v>
      </c>
      <c r="E9" s="11">
        <v>3239247</v>
      </c>
      <c r="F9"/>
      <c r="G9"/>
      <c r="H9"/>
      <c r="J9" s="25"/>
      <c r="O9" s="40"/>
      <c r="S9" s="117"/>
      <c r="U9" s="75"/>
      <c r="V9" s="75"/>
    </row>
    <row r="10" spans="1:22" ht="18.5" x14ac:dyDescent="0.45">
      <c r="A10" s="50"/>
      <c r="B10" s="78" t="s">
        <v>30</v>
      </c>
      <c r="J10" s="25"/>
      <c r="O10" s="40"/>
      <c r="S10" s="117"/>
    </row>
    <row r="11" spans="1:22" ht="17.25" customHeight="1" x14ac:dyDescent="0.35">
      <c r="Q11" s="48"/>
      <c r="R11" s="48"/>
      <c r="S11" s="48"/>
      <c r="T11" s="48"/>
    </row>
    <row r="12" spans="1:22" ht="29" x14ac:dyDescent="0.35">
      <c r="B12" s="38" t="s">
        <v>31</v>
      </c>
      <c r="C12" s="167"/>
      <c r="D12" s="48" t="s">
        <v>32</v>
      </c>
      <c r="E12" s="48" t="s">
        <v>33</v>
      </c>
      <c r="F12" s="48" t="s">
        <v>34</v>
      </c>
      <c r="G12" s="48" t="s">
        <v>35</v>
      </c>
      <c r="H12" s="48" t="s">
        <v>36</v>
      </c>
      <c r="I12" s="48" t="s">
        <v>37</v>
      </c>
      <c r="J12" s="167"/>
      <c r="T12" s="117"/>
    </row>
    <row r="13" spans="1:22" x14ac:dyDescent="0.35">
      <c r="B13" s="40" t="s">
        <v>38</v>
      </c>
      <c r="C13" s="167"/>
      <c r="D13" s="97">
        <f>SUM(C151:V151)/million</f>
        <v>942.83570379830041</v>
      </c>
      <c r="E13" s="97">
        <f>SUM(C150:V150)/million</f>
        <v>569.80863214363399</v>
      </c>
      <c r="F13" s="97">
        <f>SUM(C152:V152)/million</f>
        <v>699.58581004434677</v>
      </c>
      <c r="G13" s="198">
        <f>C155/million</f>
        <v>2212.2301459862811</v>
      </c>
      <c r="H13" s="198">
        <f>C187/million</f>
        <v>2943.6306138509167</v>
      </c>
      <c r="I13" s="198">
        <f>SUM(G13:H13)</f>
        <v>5155.8607598371982</v>
      </c>
      <c r="J13" s="37" t="b">
        <f>ROUND(I13,0) = ROUND(C219/million,0)</f>
        <v>1</v>
      </c>
      <c r="T13" s="117"/>
    </row>
    <row r="14" spans="1:22" x14ac:dyDescent="0.35">
      <c r="B14" s="40" t="s">
        <v>39</v>
      </c>
      <c r="C14" s="167"/>
      <c r="D14" s="97">
        <f>SUM(C161:V161)/million</f>
        <v>1152.9523346584058</v>
      </c>
      <c r="E14" s="97">
        <f>SUM(C160:V160)/million</f>
        <v>569.80863214363399</v>
      </c>
      <c r="F14" s="97">
        <f>SUM(C162:V162)/million</f>
        <v>743.32077690204289</v>
      </c>
      <c r="G14" s="198">
        <f>C165/million</f>
        <v>2466.0817437040828</v>
      </c>
      <c r="H14" s="198">
        <f>C197/million</f>
        <v>3248.8796880580694</v>
      </c>
      <c r="I14" s="198">
        <f t="shared" ref="I14:I15" si="0">SUM(G14:H14)</f>
        <v>5714.9614317621526</v>
      </c>
      <c r="J14" s="37" t="b">
        <f t="shared" ref="J14:J15" si="1">ROUND(I14,0) = ROUND(C220/million,0)</f>
        <v>1</v>
      </c>
      <c r="T14" s="117"/>
    </row>
    <row r="15" spans="1:22" x14ac:dyDescent="0.35">
      <c r="B15" s="40" t="s">
        <v>40</v>
      </c>
      <c r="C15" s="167"/>
      <c r="D15" s="97">
        <f>SUM(C171:V171)/million</f>
        <v>842.82745986487475</v>
      </c>
      <c r="E15" s="97">
        <f>SUM(C170:V170)/million</f>
        <v>569.80863214363399</v>
      </c>
      <c r="F15" s="97">
        <f>SUM(C172:V172)/million</f>
        <v>683.09435204879003</v>
      </c>
      <c r="G15" s="198">
        <f>C175/million</f>
        <v>2095.730444057298</v>
      </c>
      <c r="H15" s="198">
        <f>C207/million</f>
        <v>2661.4002621571926</v>
      </c>
      <c r="I15" s="211">
        <f t="shared" si="0"/>
        <v>4757.1307062144906</v>
      </c>
      <c r="J15" s="37" t="b">
        <f t="shared" si="1"/>
        <v>1</v>
      </c>
      <c r="Q15" s="118"/>
      <c r="R15" s="118"/>
      <c r="S15" s="118"/>
      <c r="T15" s="118"/>
    </row>
    <row r="16" spans="1:22" x14ac:dyDescent="0.35">
      <c r="C16" s="167"/>
      <c r="D16" s="167"/>
      <c r="E16" s="167"/>
      <c r="F16" s="167"/>
      <c r="G16" s="167"/>
      <c r="H16" s="167"/>
      <c r="I16" s="167"/>
      <c r="J16" s="167"/>
      <c r="R16" s="119"/>
      <c r="T16" s="117"/>
    </row>
    <row r="17" spans="1:20" ht="29" x14ac:dyDescent="0.35">
      <c r="B17" s="38" t="s">
        <v>41</v>
      </c>
      <c r="C17" s="48" t="s">
        <v>42</v>
      </c>
      <c r="D17" s="48" t="s">
        <v>43</v>
      </c>
      <c r="E17" s="48" t="s">
        <v>44</v>
      </c>
      <c r="F17" s="48" t="s">
        <v>45</v>
      </c>
      <c r="G17" s="48" t="s">
        <v>46</v>
      </c>
      <c r="H17" s="48" t="s">
        <v>47</v>
      </c>
      <c r="I17" s="48" t="s">
        <v>48</v>
      </c>
      <c r="J17" s="167"/>
      <c r="R17" s="119"/>
      <c r="S17" s="117"/>
      <c r="T17" s="117"/>
    </row>
    <row r="18" spans="1:20" x14ac:dyDescent="0.35">
      <c r="B18" s="40" t="s">
        <v>49</v>
      </c>
      <c r="C18" s="97">
        <f>SUM($C$296:$G$296)/million</f>
        <v>1769.9250654522596</v>
      </c>
      <c r="D18" s="97">
        <f>SUM($C$235:$G$235)/million</f>
        <v>127.57419668544033</v>
      </c>
      <c r="E18" s="84">
        <f>IF($B$10="5-yr indexation",AVERAGE(C230:V230),AVERAGE(C239:V239))</f>
        <v>16.930988359949605</v>
      </c>
      <c r="F18" s="84">
        <f>IF($B$10="5-yr indexation",AVERAGE(C292:V292),AVERAGE(C301:V301))</f>
        <v>14.025450577238809</v>
      </c>
      <c r="G18" s="198">
        <f>IF($B$10="5-yr indexation",C236/million,C245/million)</f>
        <v>1971.6367224836497</v>
      </c>
      <c r="H18" s="198">
        <f>IF($B$10="5-yr indexation",$C$297/million,$C$306/million)</f>
        <v>2840.3352862674078</v>
      </c>
      <c r="I18" s="211">
        <f>SUM(G18:H18)</f>
        <v>4811.9720087510577</v>
      </c>
      <c r="J18" s="37" t="b">
        <f>IF($B$10="5-yr indexation",I18=(C236+$C$297)/million,I18=(C245+$C$306)/million)</f>
        <v>1</v>
      </c>
      <c r="T18" s="117"/>
    </row>
    <row r="19" spans="1:20" x14ac:dyDescent="0.35">
      <c r="B19" s="40" t="s">
        <v>50</v>
      </c>
      <c r="C19" s="97">
        <f>SUM($C$296:$G$296)/million</f>
        <v>1769.9250654522596</v>
      </c>
      <c r="D19" s="97">
        <f>SUM($C$275:$G$275)/million</f>
        <v>135.90450946110826</v>
      </c>
      <c r="E19" s="84">
        <f>IF($B$10="5-yr indexation",AVERAGE(C270:V270),AVERAGE(C279:V279))</f>
        <v>18.025450577238814</v>
      </c>
      <c r="F19" s="84">
        <f>F18</f>
        <v>14.025450577238809</v>
      </c>
      <c r="G19" s="198">
        <f>IF($B$10="5-yr indexation",C276/million,C285/million)</f>
        <v>2092.9849022249368</v>
      </c>
      <c r="H19" s="198">
        <f>H18</f>
        <v>2840.3352862674078</v>
      </c>
      <c r="I19" s="198">
        <f t="shared" ref="I19:I20" si="2">SUM(G19:H19)</f>
        <v>4933.3201884923446</v>
      </c>
      <c r="J19" s="37" t="b">
        <f>IF($B$10="5-yr indexation",I19=(C276+$C$297)/million,I19=(C285+$C$306)/million)</f>
        <v>1</v>
      </c>
      <c r="O19" s="97"/>
      <c r="P19" s="97"/>
      <c r="T19" s="118"/>
    </row>
    <row r="20" spans="1:20" x14ac:dyDescent="0.35">
      <c r="B20" s="40" t="s">
        <v>51</v>
      </c>
      <c r="C20" s="97" cm="1">
        <f t="array" ref="C20">SUM($C$296:$G$296/million)</f>
        <v>1769.9250654522593</v>
      </c>
      <c r="D20" s="97">
        <f>SUM($C$255:$G$255)/million</f>
        <v>119.24388390977236</v>
      </c>
      <c r="E20" s="84">
        <f>IF($B$10="5-yr indexation",AVERAGE(C250:V250),AVERAGE(C259:V259))</f>
        <v>15.836526142660398</v>
      </c>
      <c r="F20" s="84">
        <f>F18</f>
        <v>14.025450577238809</v>
      </c>
      <c r="G20" s="198">
        <f>IF($B$10="5-yr indexation",C256/million,C265/million)</f>
        <v>1850.2885427423628</v>
      </c>
      <c r="H20" s="198">
        <f>H19</f>
        <v>2840.3352862674078</v>
      </c>
      <c r="I20" s="198">
        <f t="shared" si="2"/>
        <v>4690.6238290097708</v>
      </c>
      <c r="J20" s="37" t="b">
        <f>IF($B$10="5-yr indexation",I20=(C256+$C$297)/million,I20=(C265+$C$306)/million)</f>
        <v>1</v>
      </c>
      <c r="O20" s="97"/>
      <c r="P20" s="97"/>
      <c r="T20" s="117"/>
    </row>
    <row r="21" spans="1:20" x14ac:dyDescent="0.35">
      <c r="C21" s="167"/>
      <c r="D21" s="167"/>
      <c r="E21" s="79"/>
      <c r="F21" s="79"/>
      <c r="G21" s="167"/>
      <c r="H21" s="167"/>
      <c r="I21" s="167"/>
      <c r="J21" s="167"/>
      <c r="O21" s="97"/>
      <c r="P21" s="97"/>
      <c r="T21" s="117"/>
    </row>
    <row r="22" spans="1:20" ht="32.25" customHeight="1" x14ac:dyDescent="0.35">
      <c r="B22" s="38" t="s">
        <v>52</v>
      </c>
      <c r="C22" s="167"/>
      <c r="D22" s="167"/>
      <c r="E22" s="96"/>
      <c r="F22" s="96"/>
      <c r="G22" s="48" t="s">
        <v>53</v>
      </c>
      <c r="H22" s="48" t="s">
        <v>54</v>
      </c>
      <c r="I22" s="48" t="s">
        <v>55</v>
      </c>
      <c r="J22" s="167"/>
      <c r="O22" s="97"/>
      <c r="P22" s="97"/>
      <c r="T22" s="117"/>
    </row>
    <row r="23" spans="1:20" x14ac:dyDescent="0.35">
      <c r="B23" s="40" t="s">
        <v>56</v>
      </c>
      <c r="C23" s="167"/>
      <c r="D23" s="167"/>
      <c r="E23" s="96"/>
      <c r="F23" s="96"/>
      <c r="G23" s="198">
        <f>G18-G13</f>
        <v>-240.59342350263137</v>
      </c>
      <c r="H23" s="198">
        <f>H18-H13</f>
        <v>-103.29532758350888</v>
      </c>
      <c r="I23" s="198">
        <f>I18-I13</f>
        <v>-343.88875108614047</v>
      </c>
      <c r="J23" s="167"/>
      <c r="O23" s="97"/>
      <c r="P23" s="97"/>
      <c r="T23" s="117"/>
    </row>
    <row r="24" spans="1:20" x14ac:dyDescent="0.35">
      <c r="B24" s="40" t="s">
        <v>57</v>
      </c>
      <c r="C24" s="167"/>
      <c r="D24" s="167"/>
      <c r="E24" s="96"/>
      <c r="F24" s="96"/>
      <c r="G24" s="198">
        <f>G20-G14</f>
        <v>-615.79320096172</v>
      </c>
      <c r="H24" s="198">
        <f t="shared" ref="H24:I24" si="3">H20-H14</f>
        <v>-408.5444017906616</v>
      </c>
      <c r="I24" s="198">
        <f t="shared" si="3"/>
        <v>-1024.3376027523818</v>
      </c>
      <c r="J24" s="167"/>
      <c r="O24" s="97"/>
      <c r="P24" s="97"/>
      <c r="T24" s="117"/>
    </row>
    <row r="25" spans="1:20" x14ac:dyDescent="0.35">
      <c r="B25" s="40" t="s">
        <v>58</v>
      </c>
      <c r="C25" s="167"/>
      <c r="D25" s="167"/>
      <c r="E25" s="96"/>
      <c r="F25" s="96"/>
      <c r="G25" s="198">
        <f>G19-G15</f>
        <v>-2.7455418323611411</v>
      </c>
      <c r="H25" s="198">
        <f t="shared" ref="H25:I25" si="4">H19-H15</f>
        <v>178.93502411021518</v>
      </c>
      <c r="I25" s="198">
        <f t="shared" si="4"/>
        <v>176.18948227785404</v>
      </c>
      <c r="J25" s="167"/>
      <c r="O25" s="97"/>
      <c r="P25" s="97"/>
      <c r="T25" s="117"/>
    </row>
    <row r="26" spans="1:20" x14ac:dyDescent="0.35">
      <c r="O26" s="97"/>
      <c r="P26" s="97"/>
      <c r="T26" s="117"/>
    </row>
    <row r="27" spans="1:20" x14ac:dyDescent="0.35">
      <c r="E27" s="117"/>
      <c r="F27" s="96"/>
    </row>
    <row r="28" spans="1:20" ht="21" x14ac:dyDescent="0.5">
      <c r="A28" s="203" t="s">
        <v>59</v>
      </c>
      <c r="F28" s="96"/>
    </row>
    <row r="30" spans="1:20" ht="15.5" x14ac:dyDescent="0.35">
      <c r="A30" s="51" t="s">
        <v>60</v>
      </c>
      <c r="C30" s="39" t="s">
        <v>61</v>
      </c>
    </row>
    <row r="31" spans="1:20" x14ac:dyDescent="0.35">
      <c r="A31" s="39"/>
    </row>
    <row r="32" spans="1:20" ht="15.5" x14ac:dyDescent="0.35">
      <c r="B32" s="51"/>
      <c r="C32" s="97">
        <f>C35</f>
        <v>151175.6</v>
      </c>
      <c r="D32" s="97">
        <f t="shared" ref="D32:L32" si="5">D35-C35</f>
        <v>191202.6</v>
      </c>
      <c r="E32" s="97">
        <f t="shared" si="5"/>
        <v>126994.60000000003</v>
      </c>
      <c r="F32" s="97">
        <f t="shared" si="5"/>
        <v>84544.599999999977</v>
      </c>
      <c r="G32" s="97">
        <f t="shared" si="5"/>
        <v>245730.59999999998</v>
      </c>
      <c r="H32" s="97">
        <f t="shared" si="5"/>
        <v>406465.60000000009</v>
      </c>
      <c r="I32" s="97">
        <f t="shared" si="5"/>
        <v>383668.60000000009</v>
      </c>
      <c r="J32" s="97">
        <f t="shared" si="5"/>
        <v>132254.60000000009</v>
      </c>
      <c r="K32" s="97">
        <f t="shared" si="5"/>
        <v>193943.60000000009</v>
      </c>
      <c r="L32" s="97">
        <f t="shared" si="5"/>
        <v>274460.59999999963</v>
      </c>
    </row>
    <row r="33" spans="2:22" x14ac:dyDescent="0.35">
      <c r="B33" s="38" t="s">
        <v>62</v>
      </c>
      <c r="C33" s="43">
        <v>1</v>
      </c>
      <c r="D33" s="43">
        <v>2</v>
      </c>
      <c r="E33" s="43">
        <v>3</v>
      </c>
      <c r="F33" s="43">
        <v>4</v>
      </c>
      <c r="G33" s="43">
        <v>5</v>
      </c>
      <c r="H33" s="43">
        <v>6</v>
      </c>
      <c r="I33" s="43">
        <v>7</v>
      </c>
      <c r="J33" s="43">
        <v>8</v>
      </c>
      <c r="K33" s="43">
        <v>9</v>
      </c>
      <c r="L33" s="43">
        <v>10</v>
      </c>
      <c r="M33" s="43">
        <v>11</v>
      </c>
      <c r="N33" s="43">
        <v>12</v>
      </c>
      <c r="O33" s="43">
        <v>13</v>
      </c>
      <c r="P33" s="43">
        <v>14</v>
      </c>
      <c r="Q33" s="43">
        <v>15</v>
      </c>
      <c r="R33" s="43">
        <v>16</v>
      </c>
      <c r="S33" s="43">
        <v>17</v>
      </c>
      <c r="T33" s="43">
        <v>18</v>
      </c>
      <c r="U33" s="43">
        <v>19</v>
      </c>
      <c r="V33" s="43">
        <v>20</v>
      </c>
    </row>
    <row r="34" spans="2:22" x14ac:dyDescent="0.35">
      <c r="B34" s="40"/>
      <c r="C34" s="15" t="s">
        <v>0</v>
      </c>
      <c r="D34" s="15" t="s">
        <v>1</v>
      </c>
      <c r="E34" s="52" t="s">
        <v>2</v>
      </c>
      <c r="F34" s="52" t="s">
        <v>3</v>
      </c>
      <c r="G34" s="15" t="s">
        <v>4</v>
      </c>
      <c r="H34" s="15" t="s">
        <v>5</v>
      </c>
      <c r="I34" s="15" t="s">
        <v>6</v>
      </c>
      <c r="J34" s="15" t="s">
        <v>7</v>
      </c>
      <c r="K34" s="15" t="s">
        <v>8</v>
      </c>
      <c r="L34" s="15" t="s">
        <v>9</v>
      </c>
      <c r="M34" s="15" t="s">
        <v>63</v>
      </c>
      <c r="N34" s="15" t="s">
        <v>64</v>
      </c>
      <c r="O34" s="15" t="s">
        <v>65</v>
      </c>
      <c r="P34" s="15" t="s">
        <v>66</v>
      </c>
      <c r="Q34" s="15" t="s">
        <v>67</v>
      </c>
      <c r="R34" s="15" t="s">
        <v>68</v>
      </c>
      <c r="S34" s="15" t="s">
        <v>69</v>
      </c>
      <c r="T34" s="15" t="s">
        <v>70</v>
      </c>
      <c r="U34" s="15" t="s">
        <v>71</v>
      </c>
      <c r="V34" s="15" t="s">
        <v>72</v>
      </c>
    </row>
    <row r="35" spans="2:22" x14ac:dyDescent="0.35">
      <c r="B35" s="40" t="s">
        <v>73</v>
      </c>
      <c r="C35" s="4">
        <v>151175.6</v>
      </c>
      <c r="D35" s="4">
        <v>342378.2</v>
      </c>
      <c r="E35" s="4">
        <v>469372.80000000005</v>
      </c>
      <c r="F35" s="4">
        <v>553917.4</v>
      </c>
      <c r="G35" s="4">
        <v>799648</v>
      </c>
      <c r="H35" s="4">
        <v>1206113.6000000001</v>
      </c>
      <c r="I35" s="4">
        <v>1589782.2000000002</v>
      </c>
      <c r="J35" s="4">
        <v>1722036.8000000003</v>
      </c>
      <c r="K35" s="4">
        <v>1915980.4000000004</v>
      </c>
      <c r="L35" s="4">
        <v>2190441</v>
      </c>
      <c r="M35" s="4">
        <v>2190441</v>
      </c>
      <c r="N35" s="4">
        <v>2190441</v>
      </c>
      <c r="O35" s="4">
        <v>2190441</v>
      </c>
      <c r="P35" s="4">
        <v>2190441</v>
      </c>
      <c r="Q35" s="4">
        <v>2190441</v>
      </c>
      <c r="R35" s="4">
        <v>2190441</v>
      </c>
      <c r="S35" s="4">
        <v>2190441</v>
      </c>
      <c r="T35" s="4">
        <v>2190441</v>
      </c>
      <c r="U35" s="4">
        <v>2190441</v>
      </c>
      <c r="V35" s="4">
        <v>2190441</v>
      </c>
    </row>
    <row r="36" spans="2:22" x14ac:dyDescent="0.35">
      <c r="B36" s="40" t="s">
        <v>74</v>
      </c>
      <c r="C36" s="4">
        <v>30235</v>
      </c>
      <c r="D36" s="4">
        <v>83593</v>
      </c>
      <c r="E36" s="4">
        <v>143230</v>
      </c>
      <c r="F36" s="4">
        <v>207076</v>
      </c>
      <c r="G36" s="4">
        <v>311614</v>
      </c>
      <c r="H36" s="4">
        <v>472872</v>
      </c>
      <c r="I36" s="4">
        <v>670217</v>
      </c>
      <c r="J36" s="4">
        <v>855646</v>
      </c>
      <c r="K36" s="4">
        <v>1051521</v>
      </c>
      <c r="L36" s="4">
        <v>1263773</v>
      </c>
      <c r="M36" s="4">
        <v>1435880</v>
      </c>
      <c r="N36" s="4">
        <v>1599533</v>
      </c>
      <c r="O36" s="4">
        <v>1738612</v>
      </c>
      <c r="P36" s="4">
        <v>1837045</v>
      </c>
      <c r="Q36" s="4">
        <v>1897110</v>
      </c>
      <c r="R36" s="4">
        <v>1943951</v>
      </c>
      <c r="S36" s="4">
        <v>1971397</v>
      </c>
      <c r="T36" s="4">
        <v>1971397</v>
      </c>
      <c r="U36" s="4">
        <v>1971397</v>
      </c>
      <c r="V36" s="4">
        <v>1971397</v>
      </c>
    </row>
    <row r="37" spans="2:22" x14ac:dyDescent="0.35">
      <c r="B37" s="40" t="s">
        <v>75</v>
      </c>
      <c r="C37" s="4">
        <v>8400551.6384729613</v>
      </c>
      <c r="D37" s="4">
        <v>17458041.785375141</v>
      </c>
      <c r="E37" s="4">
        <v>20991138.553091098</v>
      </c>
      <c r="F37" s="4">
        <v>24396645.040091868</v>
      </c>
      <c r="G37" s="4">
        <v>42350423.558052398</v>
      </c>
      <c r="H37" s="4">
        <v>69205012.412251249</v>
      </c>
      <c r="I37" s="4">
        <v>88420990.135740981</v>
      </c>
      <c r="J37" s="4">
        <v>85991368.848803103</v>
      </c>
      <c r="K37" s="4">
        <v>94631034.652294606</v>
      </c>
      <c r="L37" s="4">
        <v>106885246.58633558</v>
      </c>
      <c r="M37" s="4">
        <v>92460625.092875898</v>
      </c>
      <c r="N37" s="4">
        <v>91708603.356679857</v>
      </c>
      <c r="O37" s="4">
        <v>83615801.007045895</v>
      </c>
      <c r="P37" s="4">
        <v>68475920.871001974</v>
      </c>
      <c r="Q37" s="4">
        <v>54551670.598666683</v>
      </c>
      <c r="R37" s="4">
        <v>50482437.484202616</v>
      </c>
      <c r="S37" s="4">
        <v>43129102.576577507</v>
      </c>
      <c r="T37" s="4">
        <v>30986451.878664237</v>
      </c>
      <c r="U37" s="4">
        <v>30043240.907462601</v>
      </c>
      <c r="V37" s="4">
        <v>29250838.608731445</v>
      </c>
    </row>
    <row r="38" spans="2:22" x14ac:dyDescent="0.35">
      <c r="B38" s="40" t="s">
        <v>76</v>
      </c>
      <c r="C38" s="4">
        <v>74398506.363295123</v>
      </c>
      <c r="D38" s="4">
        <v>65724639.289211363</v>
      </c>
      <c r="E38" s="4">
        <v>47277118.936583132</v>
      </c>
      <c r="F38" s="4">
        <v>136390057.75391176</v>
      </c>
      <c r="G38" s="4">
        <v>261234055.80320534</v>
      </c>
      <c r="H38" s="4">
        <v>244639330.45595732</v>
      </c>
      <c r="I38" s="4">
        <v>80812835.215962604</v>
      </c>
      <c r="J38" s="4">
        <v>145633565.18767604</v>
      </c>
      <c r="K38" s="4">
        <v>266561348.70551658</v>
      </c>
      <c r="L38" s="4">
        <v>3956236.183575816</v>
      </c>
      <c r="M38" s="4">
        <v>2774443.6932751881</v>
      </c>
      <c r="N38" s="4">
        <v>2505940.6519847447</v>
      </c>
      <c r="O38" s="4">
        <v>1559824.8750018424</v>
      </c>
      <c r="P38" s="4">
        <v>1604098.7833280154</v>
      </c>
      <c r="Q38" s="4">
        <v>3309323.0828530756</v>
      </c>
      <c r="R38" s="4">
        <v>4177939.7634403743</v>
      </c>
      <c r="S38" s="4">
        <v>2690304.5007620449</v>
      </c>
      <c r="T38" s="4">
        <v>1418989.5958315961</v>
      </c>
      <c r="U38" s="4">
        <v>2038952.1336768784</v>
      </c>
      <c r="V38" s="4">
        <v>11554277.83399613</v>
      </c>
    </row>
    <row r="39" spans="2:22" x14ac:dyDescent="0.35">
      <c r="B39" s="40" t="s">
        <v>77</v>
      </c>
      <c r="C39" s="4">
        <v>8877855.0346824955</v>
      </c>
      <c r="D39" s="4">
        <v>12160873.531192144</v>
      </c>
      <c r="E39" s="4">
        <v>13886900.976357577</v>
      </c>
      <c r="F39" s="4">
        <v>20237078.130641986</v>
      </c>
      <c r="G39" s="4">
        <v>33656627.167120859</v>
      </c>
      <c r="H39" s="4">
        <v>47632580.488752931</v>
      </c>
      <c r="I39" s="4">
        <v>56579128.794603102</v>
      </c>
      <c r="J39" s="4">
        <v>67553625.271052167</v>
      </c>
      <c r="K39" s="4">
        <v>83245919.227251485</v>
      </c>
      <c r="L39" s="4">
        <v>90109230.733638346</v>
      </c>
      <c r="M39" s="4">
        <v>95941329.664480031</v>
      </c>
      <c r="N39" s="4">
        <v>101709061.78070027</v>
      </c>
      <c r="O39" s="4">
        <v>106957188.69559328</v>
      </c>
      <c r="P39" s="4">
        <v>111209241.95234981</v>
      </c>
      <c r="Q39" s="4">
        <v>114479084.7401676</v>
      </c>
      <c r="R39" s="4">
        <v>117427263.39577156</v>
      </c>
      <c r="S39" s="4">
        <v>119863684.88538261</v>
      </c>
      <c r="T39" s="4">
        <v>121535539.40823478</v>
      </c>
      <c r="U39" s="4">
        <v>123203034.74659295</v>
      </c>
      <c r="V39" s="4">
        <v>124868132.26739483</v>
      </c>
    </row>
    <row r="40" spans="2:22" x14ac:dyDescent="0.35">
      <c r="B40" s="40" t="s">
        <v>78</v>
      </c>
      <c r="C40" s="4">
        <v>967831.38081761228</v>
      </c>
      <c r="D40" s="4">
        <v>1739460.0747244244</v>
      </c>
      <c r="E40" s="4">
        <v>2010228.0584324035</v>
      </c>
      <c r="F40" s="4">
        <v>2231983.3304981864</v>
      </c>
      <c r="G40" s="4">
        <v>3491265.9018946476</v>
      </c>
      <c r="H40" s="4">
        <v>5237919.0182271032</v>
      </c>
      <c r="I40" s="4">
        <v>6429462.3067391487</v>
      </c>
      <c r="J40" s="4">
        <v>6268949.962681449</v>
      </c>
      <c r="K40" s="4">
        <v>6683314.125708635</v>
      </c>
      <c r="L40" s="4">
        <v>7235322.0112679182</v>
      </c>
      <c r="M40" s="4">
        <v>6278850.146540843</v>
      </c>
      <c r="N40" s="4">
        <v>6101292.0313171661</v>
      </c>
      <c r="O40" s="4">
        <v>5494381.4682614328</v>
      </c>
      <c r="P40" s="4">
        <v>4464779.4416887602</v>
      </c>
      <c r="Q40" s="4">
        <v>3472120.6507157763</v>
      </c>
      <c r="R40" s="4">
        <v>3072642.0711611109</v>
      </c>
      <c r="S40" s="4">
        <v>2525623.8712742152</v>
      </c>
      <c r="T40" s="4">
        <v>1791450.0986722165</v>
      </c>
      <c r="U40" s="4">
        <v>1685647.2572124074</v>
      </c>
      <c r="V40" s="4">
        <v>1585643.3161328589</v>
      </c>
    </row>
    <row r="42" spans="2:22" x14ac:dyDescent="0.35">
      <c r="B42" s="38" t="s">
        <v>79</v>
      </c>
      <c r="C42" s="43">
        <v>1</v>
      </c>
      <c r="D42" s="43">
        <v>2</v>
      </c>
      <c r="E42" s="43">
        <v>3</v>
      </c>
      <c r="F42" s="43">
        <v>4</v>
      </c>
      <c r="G42" s="43">
        <v>5</v>
      </c>
      <c r="H42" s="43">
        <v>6</v>
      </c>
      <c r="I42" s="43">
        <v>7</v>
      </c>
      <c r="J42" s="43">
        <v>8</v>
      </c>
      <c r="K42" s="43">
        <v>9</v>
      </c>
      <c r="L42" s="43">
        <v>10</v>
      </c>
      <c r="M42" s="43">
        <v>11</v>
      </c>
      <c r="N42" s="43">
        <v>12</v>
      </c>
      <c r="O42" s="43">
        <v>13</v>
      </c>
      <c r="P42" s="43">
        <v>14</v>
      </c>
      <c r="Q42" s="43">
        <v>15</v>
      </c>
      <c r="R42" s="43">
        <v>16</v>
      </c>
      <c r="S42" s="43">
        <v>17</v>
      </c>
      <c r="T42" s="43">
        <v>18</v>
      </c>
      <c r="U42" s="43">
        <v>19</v>
      </c>
      <c r="V42" s="43">
        <v>20</v>
      </c>
    </row>
    <row r="43" spans="2:22" x14ac:dyDescent="0.35">
      <c r="B43" s="40"/>
      <c r="C43" s="15" t="s">
        <v>0</v>
      </c>
      <c r="D43" s="15" t="s">
        <v>1</v>
      </c>
      <c r="E43" s="52" t="s">
        <v>2</v>
      </c>
      <c r="F43" s="52" t="s">
        <v>3</v>
      </c>
      <c r="G43" s="15" t="s">
        <v>4</v>
      </c>
      <c r="H43" s="15" t="s">
        <v>5</v>
      </c>
      <c r="I43" s="15" t="s">
        <v>6</v>
      </c>
      <c r="J43" s="15" t="s">
        <v>7</v>
      </c>
      <c r="K43" s="15" t="s">
        <v>8</v>
      </c>
      <c r="L43" s="15" t="s">
        <v>9</v>
      </c>
      <c r="M43" s="15" t="s">
        <v>63</v>
      </c>
      <c r="N43" s="15" t="s">
        <v>64</v>
      </c>
      <c r="O43" s="15" t="s">
        <v>65</v>
      </c>
      <c r="P43" s="15" t="s">
        <v>66</v>
      </c>
      <c r="Q43" s="15" t="s">
        <v>67</v>
      </c>
      <c r="R43" s="15" t="s">
        <v>68</v>
      </c>
      <c r="S43" s="15" t="s">
        <v>69</v>
      </c>
      <c r="T43" s="15" t="s">
        <v>70</v>
      </c>
      <c r="U43" s="15" t="s">
        <v>71</v>
      </c>
      <c r="V43" s="15" t="s">
        <v>72</v>
      </c>
    </row>
    <row r="44" spans="2:22" x14ac:dyDescent="0.35">
      <c r="B44" s="40" t="s">
        <v>73</v>
      </c>
      <c r="C44" s="4">
        <v>151175.6</v>
      </c>
      <c r="D44" s="4">
        <v>342378.2</v>
      </c>
      <c r="E44" s="4">
        <v>469372.80000000005</v>
      </c>
      <c r="F44" s="4">
        <v>553917.4</v>
      </c>
      <c r="G44" s="4">
        <v>799648</v>
      </c>
      <c r="H44" s="4">
        <v>1206113.6000000001</v>
      </c>
      <c r="I44" s="4">
        <v>1589782.2000000002</v>
      </c>
      <c r="J44" s="4">
        <v>1722036.8000000003</v>
      </c>
      <c r="K44" s="4">
        <v>1915980.4000000004</v>
      </c>
      <c r="L44" s="4">
        <v>2190441</v>
      </c>
      <c r="M44" s="4">
        <v>2190441</v>
      </c>
      <c r="N44" s="4">
        <v>2190441</v>
      </c>
      <c r="O44" s="4">
        <v>2190441</v>
      </c>
      <c r="P44" s="4">
        <v>2190441</v>
      </c>
      <c r="Q44" s="4">
        <v>2190441</v>
      </c>
      <c r="R44" s="4">
        <v>2190441</v>
      </c>
      <c r="S44" s="4">
        <v>2190441</v>
      </c>
      <c r="T44" s="4">
        <v>2190441</v>
      </c>
      <c r="U44" s="4">
        <v>2190441</v>
      </c>
      <c r="V44" s="4">
        <v>2190441</v>
      </c>
    </row>
    <row r="45" spans="2:22" x14ac:dyDescent="0.35">
      <c r="B45" s="40" t="s">
        <v>74</v>
      </c>
      <c r="C45" s="4">
        <v>30235</v>
      </c>
      <c r="D45" s="4">
        <v>83593</v>
      </c>
      <c r="E45" s="4">
        <v>143230</v>
      </c>
      <c r="F45" s="4">
        <v>207076</v>
      </c>
      <c r="G45" s="4">
        <v>311614</v>
      </c>
      <c r="H45" s="4">
        <v>472872</v>
      </c>
      <c r="I45" s="4">
        <v>670217</v>
      </c>
      <c r="J45" s="4">
        <v>855646</v>
      </c>
      <c r="K45" s="4">
        <v>1051521</v>
      </c>
      <c r="L45" s="4">
        <v>1263773</v>
      </c>
      <c r="M45" s="4">
        <v>1435880</v>
      </c>
      <c r="N45" s="4">
        <v>1599533</v>
      </c>
      <c r="O45" s="4">
        <v>1738612</v>
      </c>
      <c r="P45" s="4">
        <v>1837045</v>
      </c>
      <c r="Q45" s="4">
        <v>1897110</v>
      </c>
      <c r="R45" s="4">
        <v>1943951</v>
      </c>
      <c r="S45" s="4">
        <v>1971397</v>
      </c>
      <c r="T45" s="4">
        <v>1971397</v>
      </c>
      <c r="U45" s="4">
        <v>1971397</v>
      </c>
      <c r="V45" s="4">
        <v>1971397</v>
      </c>
    </row>
    <row r="46" spans="2:22" x14ac:dyDescent="0.35">
      <c r="B46" s="40" t="s">
        <v>75</v>
      </c>
      <c r="C46" s="4">
        <v>8400551.6384729613</v>
      </c>
      <c r="D46" s="4">
        <v>17458041.785375141</v>
      </c>
      <c r="E46" s="4">
        <v>20991138.553091098</v>
      </c>
      <c r="F46" s="4">
        <v>24396645.040091868</v>
      </c>
      <c r="G46" s="4">
        <v>42350423.558052398</v>
      </c>
      <c r="H46" s="4">
        <v>69205012.412251249</v>
      </c>
      <c r="I46" s="4">
        <v>88420990.135740981</v>
      </c>
      <c r="J46" s="4">
        <v>85991368.848803103</v>
      </c>
      <c r="K46" s="4">
        <v>94631034.652294606</v>
      </c>
      <c r="L46" s="4">
        <v>106885246.58633558</v>
      </c>
      <c r="M46" s="4">
        <v>92460625.092875898</v>
      </c>
      <c r="N46" s="4">
        <v>91708603.356679857</v>
      </c>
      <c r="O46" s="4">
        <v>83615801.007045895</v>
      </c>
      <c r="P46" s="4">
        <v>68475920.871001974</v>
      </c>
      <c r="Q46" s="4">
        <v>54551670.598666683</v>
      </c>
      <c r="R46" s="4">
        <v>50482437.484202616</v>
      </c>
      <c r="S46" s="4">
        <v>43129102.576577507</v>
      </c>
      <c r="T46" s="4">
        <v>30986451.878664237</v>
      </c>
      <c r="U46" s="4">
        <v>30043240.907462601</v>
      </c>
      <c r="V46" s="4">
        <v>29250838.608731445</v>
      </c>
    </row>
    <row r="47" spans="2:22" x14ac:dyDescent="0.35">
      <c r="B47" s="40" t="s">
        <v>76</v>
      </c>
      <c r="C47" s="4">
        <v>97437026.08466509</v>
      </c>
      <c r="D47" s="4">
        <v>79801266.405465856</v>
      </c>
      <c r="E47" s="4">
        <v>58380492.233818159</v>
      </c>
      <c r="F47" s="4">
        <v>171001929.38431728</v>
      </c>
      <c r="G47" s="4">
        <v>326075093.3616218</v>
      </c>
      <c r="H47" s="4">
        <v>303003360.60867393</v>
      </c>
      <c r="I47" s="4">
        <v>99091207.088070571</v>
      </c>
      <c r="J47" s="4">
        <v>170977588.09423316</v>
      </c>
      <c r="K47" s="4">
        <v>306867487.36570489</v>
      </c>
      <c r="L47" s="4">
        <v>3956236.183575816</v>
      </c>
      <c r="M47" s="4">
        <v>2774443.6932751881</v>
      </c>
      <c r="N47" s="4">
        <v>2505940.6519847447</v>
      </c>
      <c r="O47" s="4">
        <v>1559824.8750018424</v>
      </c>
      <c r="P47" s="4">
        <v>1604098.7833280154</v>
      </c>
      <c r="Q47" s="4">
        <v>3309323.0828530756</v>
      </c>
      <c r="R47" s="4">
        <v>4177939.7634403743</v>
      </c>
      <c r="S47" s="4">
        <v>2690304.5007620449</v>
      </c>
      <c r="T47" s="4">
        <v>1418989.5958315961</v>
      </c>
      <c r="U47" s="4">
        <v>2038952.1336768784</v>
      </c>
      <c r="V47" s="4">
        <v>11554277.83399613</v>
      </c>
    </row>
    <row r="48" spans="2:22" x14ac:dyDescent="0.35">
      <c r="B48" s="40" t="s">
        <v>77</v>
      </c>
      <c r="C48" s="4">
        <v>10693567.115720209</v>
      </c>
      <c r="D48" s="4">
        <v>13960924.842740377</v>
      </c>
      <c r="E48" s="4">
        <v>15478458.382773701</v>
      </c>
      <c r="F48" s="4">
        <v>22315620.19445407</v>
      </c>
      <c r="G48" s="4">
        <v>36989239.652109802</v>
      </c>
      <c r="H48" s="4">
        <v>52007199.970298685</v>
      </c>
      <c r="I48" s="4">
        <v>61280634.756725483</v>
      </c>
      <c r="J48" s="4">
        <v>72707585.163942665</v>
      </c>
      <c r="K48" s="4">
        <v>89116715.334431216</v>
      </c>
      <c r="L48" s="4">
        <v>95948654.705887184</v>
      </c>
      <c r="M48" s="4">
        <v>101748352.7526821</v>
      </c>
      <c r="N48" s="4">
        <v>107482633.57836652</v>
      </c>
      <c r="O48" s="4">
        <v>112696236.70279449</v>
      </c>
      <c r="P48" s="4">
        <v>116912671.13092069</v>
      </c>
      <c r="Q48" s="4">
        <v>120145777.0600068</v>
      </c>
      <c r="R48" s="4">
        <v>123056077.3720599</v>
      </c>
      <c r="S48" s="4">
        <v>125453455.10653764</v>
      </c>
      <c r="T48" s="4">
        <v>127085076.05441675</v>
      </c>
      <c r="U48" s="4">
        <v>128711123.09857246</v>
      </c>
      <c r="V48" s="4">
        <v>130333532.20559028</v>
      </c>
    </row>
    <row r="49" spans="2:22" x14ac:dyDescent="0.35">
      <c r="B49" s="40" t="s">
        <v>78</v>
      </c>
      <c r="C49" s="4">
        <v>967831.38081761228</v>
      </c>
      <c r="D49" s="4">
        <v>1739460.0747244244</v>
      </c>
      <c r="E49" s="4">
        <v>2010228.0584324035</v>
      </c>
      <c r="F49" s="4">
        <v>2231983.3304981864</v>
      </c>
      <c r="G49" s="4">
        <v>3491265.9018946476</v>
      </c>
      <c r="H49" s="4">
        <v>5237919.0182271032</v>
      </c>
      <c r="I49" s="4">
        <v>6429462.3067391487</v>
      </c>
      <c r="J49" s="4">
        <v>6268949.962681449</v>
      </c>
      <c r="K49" s="4">
        <v>6683314.125708635</v>
      </c>
      <c r="L49" s="4">
        <v>7235322.0112679182</v>
      </c>
      <c r="M49" s="4">
        <v>6278850.146540843</v>
      </c>
      <c r="N49" s="4">
        <v>6101292.0313171661</v>
      </c>
      <c r="O49" s="4">
        <v>5494381.4682614328</v>
      </c>
      <c r="P49" s="4">
        <v>4464779.4416887602</v>
      </c>
      <c r="Q49" s="4">
        <v>3472120.6507157763</v>
      </c>
      <c r="R49" s="4">
        <v>3072642.0711611109</v>
      </c>
      <c r="S49" s="4">
        <v>2525623.8712742152</v>
      </c>
      <c r="T49" s="4">
        <v>1791450.0986722165</v>
      </c>
      <c r="U49" s="4">
        <v>1685647.2572124074</v>
      </c>
      <c r="V49" s="4">
        <v>1585643.3161328589</v>
      </c>
    </row>
    <row r="51" spans="2:22" x14ac:dyDescent="0.35">
      <c r="B51" s="38" t="s">
        <v>80</v>
      </c>
      <c r="C51" s="43">
        <v>1</v>
      </c>
      <c r="D51" s="43">
        <v>2</v>
      </c>
      <c r="E51" s="43">
        <v>3</v>
      </c>
      <c r="F51" s="43">
        <v>4</v>
      </c>
      <c r="G51" s="43">
        <v>5</v>
      </c>
      <c r="H51" s="43">
        <v>6</v>
      </c>
      <c r="I51" s="43">
        <v>7</v>
      </c>
      <c r="J51" s="43">
        <v>8</v>
      </c>
      <c r="K51" s="43">
        <v>9</v>
      </c>
      <c r="L51" s="43">
        <v>10</v>
      </c>
      <c r="M51" s="43">
        <v>11</v>
      </c>
      <c r="N51" s="43">
        <v>12</v>
      </c>
      <c r="O51" s="43">
        <v>13</v>
      </c>
      <c r="P51" s="43">
        <v>14</v>
      </c>
      <c r="Q51" s="43">
        <v>15</v>
      </c>
      <c r="R51" s="43">
        <v>16</v>
      </c>
      <c r="S51" s="43">
        <v>17</v>
      </c>
      <c r="T51" s="43">
        <v>18</v>
      </c>
      <c r="U51" s="43">
        <v>19</v>
      </c>
      <c r="V51" s="43">
        <v>20</v>
      </c>
    </row>
    <row r="52" spans="2:22" x14ac:dyDescent="0.35">
      <c r="B52" s="40"/>
      <c r="C52" s="15" t="s">
        <v>0</v>
      </c>
      <c r="D52" s="15" t="s">
        <v>1</v>
      </c>
      <c r="E52" s="52" t="s">
        <v>2</v>
      </c>
      <c r="F52" s="52" t="s">
        <v>3</v>
      </c>
      <c r="G52" s="15" t="s">
        <v>4</v>
      </c>
      <c r="H52" s="15" t="s">
        <v>5</v>
      </c>
      <c r="I52" s="15" t="s">
        <v>6</v>
      </c>
      <c r="J52" s="15" t="s">
        <v>7</v>
      </c>
      <c r="K52" s="15" t="s">
        <v>8</v>
      </c>
      <c r="L52" s="15" t="s">
        <v>9</v>
      </c>
      <c r="M52" s="15" t="s">
        <v>63</v>
      </c>
      <c r="N52" s="15" t="s">
        <v>64</v>
      </c>
      <c r="O52" s="15" t="s">
        <v>65</v>
      </c>
      <c r="P52" s="15" t="s">
        <v>66</v>
      </c>
      <c r="Q52" s="15" t="s">
        <v>67</v>
      </c>
      <c r="R52" s="15" t="s">
        <v>68</v>
      </c>
      <c r="S52" s="15" t="s">
        <v>69</v>
      </c>
      <c r="T52" s="15" t="s">
        <v>70</v>
      </c>
      <c r="U52" s="15" t="s">
        <v>71</v>
      </c>
      <c r="V52" s="15" t="s">
        <v>72</v>
      </c>
    </row>
    <row r="53" spans="2:22" x14ac:dyDescent="0.35">
      <c r="B53" s="40" t="s">
        <v>73</v>
      </c>
      <c r="C53" s="4">
        <v>151175.6</v>
      </c>
      <c r="D53" s="4">
        <v>342378.2</v>
      </c>
      <c r="E53" s="4">
        <v>469372.80000000005</v>
      </c>
      <c r="F53" s="4">
        <v>553917.4</v>
      </c>
      <c r="G53" s="4">
        <v>799648</v>
      </c>
      <c r="H53" s="4">
        <v>1206113.6000000001</v>
      </c>
      <c r="I53" s="4">
        <v>1589782.2000000002</v>
      </c>
      <c r="J53" s="4">
        <v>1722036.8000000003</v>
      </c>
      <c r="K53" s="4">
        <v>1915980.4000000004</v>
      </c>
      <c r="L53" s="4">
        <v>2190441</v>
      </c>
      <c r="M53" s="4">
        <v>2190441</v>
      </c>
      <c r="N53" s="4">
        <v>2190441</v>
      </c>
      <c r="O53" s="4">
        <v>2190441</v>
      </c>
      <c r="P53" s="4">
        <v>2190441</v>
      </c>
      <c r="Q53" s="4">
        <v>2190441</v>
      </c>
      <c r="R53" s="4">
        <v>2190441</v>
      </c>
      <c r="S53" s="4">
        <v>2190441</v>
      </c>
      <c r="T53" s="4">
        <v>2190441</v>
      </c>
      <c r="U53" s="4">
        <v>2190441</v>
      </c>
      <c r="V53" s="4">
        <v>2190441</v>
      </c>
    </row>
    <row r="54" spans="2:22" x14ac:dyDescent="0.35">
      <c r="B54" s="40" t="s">
        <v>74</v>
      </c>
      <c r="C54" s="4">
        <v>30235</v>
      </c>
      <c r="D54" s="4">
        <v>83593</v>
      </c>
      <c r="E54" s="4">
        <v>143230</v>
      </c>
      <c r="F54" s="4">
        <v>207076</v>
      </c>
      <c r="G54" s="4">
        <v>311614</v>
      </c>
      <c r="H54" s="4">
        <v>472872</v>
      </c>
      <c r="I54" s="4">
        <v>670217</v>
      </c>
      <c r="J54" s="4">
        <v>855646</v>
      </c>
      <c r="K54" s="4">
        <v>1051521</v>
      </c>
      <c r="L54" s="4">
        <v>1263773</v>
      </c>
      <c r="M54" s="4">
        <v>1435880</v>
      </c>
      <c r="N54" s="4">
        <v>1599533</v>
      </c>
      <c r="O54" s="4">
        <v>1738612</v>
      </c>
      <c r="P54" s="4">
        <v>1837045</v>
      </c>
      <c r="Q54" s="4">
        <v>1897110</v>
      </c>
      <c r="R54" s="4">
        <v>1943951</v>
      </c>
      <c r="S54" s="4">
        <v>1971397</v>
      </c>
      <c r="T54" s="4">
        <v>1971397</v>
      </c>
      <c r="U54" s="4">
        <v>1971397</v>
      </c>
      <c r="V54" s="4">
        <v>1971397</v>
      </c>
    </row>
    <row r="55" spans="2:22" x14ac:dyDescent="0.35">
      <c r="B55" s="40" t="s">
        <v>75</v>
      </c>
      <c r="C55" s="4">
        <v>8400551.6384729613</v>
      </c>
      <c r="D55" s="4">
        <v>17458041.785375141</v>
      </c>
      <c r="E55" s="4">
        <v>20991138.553091098</v>
      </c>
      <c r="F55" s="4">
        <v>24396645.040091868</v>
      </c>
      <c r="G55" s="4">
        <v>42350423.558052398</v>
      </c>
      <c r="H55" s="4">
        <v>69205012.412251249</v>
      </c>
      <c r="I55" s="4">
        <v>88420990.135740981</v>
      </c>
      <c r="J55" s="4">
        <v>85991368.848803103</v>
      </c>
      <c r="K55" s="4">
        <v>94631034.652294606</v>
      </c>
      <c r="L55" s="4">
        <v>106885246.58633558</v>
      </c>
      <c r="M55" s="4">
        <v>92460625.092875898</v>
      </c>
      <c r="N55" s="4">
        <v>91708603.356679857</v>
      </c>
      <c r="O55" s="4">
        <v>83615801.007045895</v>
      </c>
      <c r="P55" s="4">
        <v>68475920.871001974</v>
      </c>
      <c r="Q55" s="4">
        <v>54551670.598666683</v>
      </c>
      <c r="R55" s="4">
        <v>50482437.484202616</v>
      </c>
      <c r="S55" s="4">
        <v>43129102.576577507</v>
      </c>
      <c r="T55" s="4">
        <v>30986451.878664237</v>
      </c>
      <c r="U55" s="4">
        <v>30043240.907462601</v>
      </c>
      <c r="V55" s="4">
        <v>29250838.608731445</v>
      </c>
    </row>
    <row r="56" spans="2:22" x14ac:dyDescent="0.35">
      <c r="B56" s="40" t="s">
        <v>76</v>
      </c>
      <c r="C56" s="4">
        <v>81490491.359456673</v>
      </c>
      <c r="D56" s="4">
        <v>60515361.596693896</v>
      </c>
      <c r="E56" s="4">
        <v>44399708.684996009</v>
      </c>
      <c r="F56" s="4">
        <v>129265957.54029632</v>
      </c>
      <c r="G56" s="4">
        <v>242647869.69452348</v>
      </c>
      <c r="H56" s="4">
        <v>221304975.82791808</v>
      </c>
      <c r="I56" s="4">
        <v>72645409.158679232</v>
      </c>
      <c r="J56" s="4">
        <v>112765550.18681213</v>
      </c>
      <c r="K56" s="4">
        <v>194197547.61608666</v>
      </c>
      <c r="L56" s="4">
        <v>3956236.183575816</v>
      </c>
      <c r="M56" s="4">
        <v>2774443.6932751881</v>
      </c>
      <c r="N56" s="4">
        <v>2505940.6519847447</v>
      </c>
      <c r="O56" s="4">
        <v>1559824.8750018424</v>
      </c>
      <c r="P56" s="4">
        <v>1604098.7833280154</v>
      </c>
      <c r="Q56" s="4">
        <v>3309323.0828530756</v>
      </c>
      <c r="R56" s="4">
        <v>4177939.7634403743</v>
      </c>
      <c r="S56" s="4">
        <v>2690304.5007620449</v>
      </c>
      <c r="T56" s="4">
        <v>1418989.5958315961</v>
      </c>
      <c r="U56" s="4">
        <v>2038952.1336768784</v>
      </c>
      <c r="V56" s="4">
        <v>11554277.83399613</v>
      </c>
    </row>
    <row r="57" spans="2:22" x14ac:dyDescent="0.35">
      <c r="B57" s="40" t="s">
        <v>77</v>
      </c>
      <c r="C57" s="4">
        <v>9088087.8955888879</v>
      </c>
      <c r="D57" s="4">
        <v>12118142.313624904</v>
      </c>
      <c r="E57" s="4">
        <v>13776769.472282151</v>
      </c>
      <c r="F57" s="4">
        <v>19990333.1470627</v>
      </c>
      <c r="G57" s="4">
        <v>33053366.483419694</v>
      </c>
      <c r="H57" s="4">
        <v>46596528.62802586</v>
      </c>
      <c r="I57" s="4">
        <v>55392008.272460081</v>
      </c>
      <c r="J57" s="4">
        <v>65770300.689463057</v>
      </c>
      <c r="K57" s="4">
        <v>80176491.960760579</v>
      </c>
      <c r="L57" s="4">
        <v>87057921.5763693</v>
      </c>
      <c r="M57" s="4">
        <v>92908715.421438202</v>
      </c>
      <c r="N57" s="4">
        <v>98695731.371379554</v>
      </c>
      <c r="O57" s="4">
        <v>103963743.39782582</v>
      </c>
      <c r="P57" s="4">
        <v>108236295.6510369</v>
      </c>
      <c r="Q57" s="4">
        <v>111527264.18098968</v>
      </c>
      <c r="R57" s="4">
        <v>114497208.44397636</v>
      </c>
      <c r="S57" s="4">
        <v>116956048.78975332</v>
      </c>
      <c r="T57" s="4">
        <v>118650989.07034212</v>
      </c>
      <c r="U57" s="4">
        <v>120342250.99543622</v>
      </c>
      <c r="V57" s="4">
        <v>122031810.1395402</v>
      </c>
    </row>
    <row r="58" spans="2:22" x14ac:dyDescent="0.35">
      <c r="B58" s="40" t="s">
        <v>78</v>
      </c>
      <c r="C58" s="4">
        <v>967831.38081761228</v>
      </c>
      <c r="D58" s="4">
        <v>1739460.0747244244</v>
      </c>
      <c r="E58" s="4">
        <v>2010228.0584324035</v>
      </c>
      <c r="F58" s="4">
        <v>2231983.3304981864</v>
      </c>
      <c r="G58" s="4">
        <v>3491265.9018946476</v>
      </c>
      <c r="H58" s="4">
        <v>5237919.0182271032</v>
      </c>
      <c r="I58" s="4">
        <v>6429462.3067391487</v>
      </c>
      <c r="J58" s="4">
        <v>6268949.962681449</v>
      </c>
      <c r="K58" s="4">
        <v>6683314.125708635</v>
      </c>
      <c r="L58" s="4">
        <v>7235322.0112679182</v>
      </c>
      <c r="M58" s="4">
        <v>6278850.146540843</v>
      </c>
      <c r="N58" s="4">
        <v>6101292.0313171661</v>
      </c>
      <c r="O58" s="4">
        <v>5494381.4682614328</v>
      </c>
      <c r="P58" s="4">
        <v>4464779.4416887602</v>
      </c>
      <c r="Q58" s="4">
        <v>3472120.6507157763</v>
      </c>
      <c r="R58" s="4">
        <v>3072642.0711611109</v>
      </c>
      <c r="S58" s="4">
        <v>2525623.8712742152</v>
      </c>
      <c r="T58" s="4">
        <v>1791450.0986722165</v>
      </c>
      <c r="U58" s="4">
        <v>1685647.2572124074</v>
      </c>
      <c r="V58" s="4">
        <v>1585643.3161328589</v>
      </c>
    </row>
    <row r="60" spans="2:22" x14ac:dyDescent="0.35">
      <c r="C60" s="120"/>
    </row>
    <row r="61" spans="2:22" x14ac:dyDescent="0.35">
      <c r="B61" s="40" t="s">
        <v>81</v>
      </c>
      <c r="C61" s="54">
        <v>1</v>
      </c>
      <c r="D61" s="39" t="s">
        <v>82</v>
      </c>
    </row>
    <row r="62" spans="2:22" x14ac:dyDescent="0.35">
      <c r="B62" s="1"/>
    </row>
    <row r="63" spans="2:22" x14ac:dyDescent="0.35">
      <c r="C63" s="25"/>
      <c r="D63" s="25"/>
      <c r="E63" s="25"/>
      <c r="F63" s="25"/>
      <c r="G63" s="25"/>
      <c r="H63" s="25"/>
      <c r="I63" s="25"/>
      <c r="J63" s="25"/>
      <c r="K63" s="25"/>
      <c r="L63" s="25"/>
      <c r="M63" s="25"/>
      <c r="N63" s="25"/>
      <c r="O63" s="25"/>
      <c r="P63" s="25"/>
      <c r="Q63" s="25"/>
      <c r="R63" s="25"/>
      <c r="S63" s="25"/>
      <c r="T63" s="25"/>
      <c r="U63" s="25"/>
      <c r="V63" s="25"/>
    </row>
    <row r="64" spans="2:22" x14ac:dyDescent="0.35">
      <c r="B64" s="38" t="str">
        <f>"Central case - "&amp;ROUND($C$61*MAX($C$35:$V$35)/million,1)&amp;"m premises"</f>
        <v>Central case - 2.2m premises</v>
      </c>
      <c r="C64" s="43">
        <v>1</v>
      </c>
      <c r="D64" s="43">
        <v>2</v>
      </c>
      <c r="E64" s="43">
        <v>3</v>
      </c>
      <c r="F64" s="43">
        <v>4</v>
      </c>
      <c r="G64" s="43">
        <v>5</v>
      </c>
      <c r="H64" s="43">
        <v>6</v>
      </c>
      <c r="I64" s="43">
        <v>7</v>
      </c>
      <c r="J64" s="43">
        <v>8</v>
      </c>
      <c r="K64" s="43">
        <v>9</v>
      </c>
      <c r="L64" s="43">
        <v>10</v>
      </c>
      <c r="M64" s="43">
        <v>11</v>
      </c>
      <c r="N64" s="43">
        <v>12</v>
      </c>
      <c r="O64" s="43">
        <v>13</v>
      </c>
      <c r="P64" s="43">
        <v>14</v>
      </c>
      <c r="Q64" s="43">
        <v>15</v>
      </c>
      <c r="R64" s="43">
        <v>16</v>
      </c>
      <c r="S64" s="43">
        <v>17</v>
      </c>
      <c r="T64" s="43">
        <v>18</v>
      </c>
      <c r="U64" s="43">
        <v>19</v>
      </c>
      <c r="V64" s="43">
        <v>20</v>
      </c>
    </row>
    <row r="65" spans="2:22" x14ac:dyDescent="0.35">
      <c r="B65" s="40"/>
      <c r="C65" s="15" t="s">
        <v>0</v>
      </c>
      <c r="D65" s="15" t="s">
        <v>1</v>
      </c>
      <c r="E65" s="52" t="s">
        <v>2</v>
      </c>
      <c r="F65" s="52" t="s">
        <v>3</v>
      </c>
      <c r="G65" s="15" t="s">
        <v>4</v>
      </c>
      <c r="H65" s="15" t="s">
        <v>5</v>
      </c>
      <c r="I65" s="15" t="s">
        <v>6</v>
      </c>
      <c r="J65" s="15" t="s">
        <v>7</v>
      </c>
      <c r="K65" s="15" t="s">
        <v>8</v>
      </c>
      <c r="L65" s="15" t="s">
        <v>9</v>
      </c>
      <c r="M65" s="15" t="s">
        <v>63</v>
      </c>
      <c r="N65" s="15" t="s">
        <v>64</v>
      </c>
      <c r="O65" s="15" t="s">
        <v>65</v>
      </c>
      <c r="P65" s="15" t="s">
        <v>66</v>
      </c>
      <c r="Q65" s="15" t="s">
        <v>67</v>
      </c>
      <c r="R65" s="15" t="s">
        <v>68</v>
      </c>
      <c r="S65" s="15" t="s">
        <v>69</v>
      </c>
      <c r="T65" s="15" t="s">
        <v>70</v>
      </c>
      <c r="U65" s="15" t="s">
        <v>71</v>
      </c>
      <c r="V65" s="15" t="s">
        <v>72</v>
      </c>
    </row>
    <row r="66" spans="2:22" x14ac:dyDescent="0.35">
      <c r="B66" s="40" t="s">
        <v>73</v>
      </c>
      <c r="C66" s="3">
        <f t="shared" ref="C66:V71" si="6">C35*$C$61</f>
        <v>151175.6</v>
      </c>
      <c r="D66" s="3">
        <f t="shared" si="6"/>
        <v>342378.2</v>
      </c>
      <c r="E66" s="3">
        <f t="shared" si="6"/>
        <v>469372.80000000005</v>
      </c>
      <c r="F66" s="3">
        <f t="shared" si="6"/>
        <v>553917.4</v>
      </c>
      <c r="G66" s="3">
        <f t="shared" si="6"/>
        <v>799648</v>
      </c>
      <c r="H66" s="3">
        <f t="shared" si="6"/>
        <v>1206113.6000000001</v>
      </c>
      <c r="I66" s="3">
        <f t="shared" si="6"/>
        <v>1589782.2000000002</v>
      </c>
      <c r="J66" s="3">
        <f t="shared" si="6"/>
        <v>1722036.8000000003</v>
      </c>
      <c r="K66" s="3">
        <f t="shared" si="6"/>
        <v>1915980.4000000004</v>
      </c>
      <c r="L66" s="3">
        <f t="shared" si="6"/>
        <v>2190441</v>
      </c>
      <c r="M66" s="3">
        <f t="shared" si="6"/>
        <v>2190441</v>
      </c>
      <c r="N66" s="3">
        <f t="shared" si="6"/>
        <v>2190441</v>
      </c>
      <c r="O66" s="3">
        <f t="shared" si="6"/>
        <v>2190441</v>
      </c>
      <c r="P66" s="3">
        <f t="shared" si="6"/>
        <v>2190441</v>
      </c>
      <c r="Q66" s="3">
        <f t="shared" si="6"/>
        <v>2190441</v>
      </c>
      <c r="R66" s="3">
        <f t="shared" si="6"/>
        <v>2190441</v>
      </c>
      <c r="S66" s="3">
        <f t="shared" si="6"/>
        <v>2190441</v>
      </c>
      <c r="T66" s="3">
        <f t="shared" si="6"/>
        <v>2190441</v>
      </c>
      <c r="U66" s="3">
        <f t="shared" si="6"/>
        <v>2190441</v>
      </c>
      <c r="V66" s="3">
        <f t="shared" si="6"/>
        <v>2190441</v>
      </c>
    </row>
    <row r="67" spans="2:22" x14ac:dyDescent="0.35">
      <c r="B67" s="40" t="s">
        <v>74</v>
      </c>
      <c r="C67" s="3">
        <f t="shared" si="6"/>
        <v>30235</v>
      </c>
      <c r="D67" s="3">
        <f t="shared" si="6"/>
        <v>83593</v>
      </c>
      <c r="E67" s="3">
        <f t="shared" si="6"/>
        <v>143230</v>
      </c>
      <c r="F67" s="3">
        <f t="shared" si="6"/>
        <v>207076</v>
      </c>
      <c r="G67" s="3">
        <f t="shared" si="6"/>
        <v>311614</v>
      </c>
      <c r="H67" s="3">
        <f t="shared" si="6"/>
        <v>472872</v>
      </c>
      <c r="I67" s="3">
        <f t="shared" si="6"/>
        <v>670217</v>
      </c>
      <c r="J67" s="3">
        <f t="shared" si="6"/>
        <v>855646</v>
      </c>
      <c r="K67" s="3">
        <f t="shared" si="6"/>
        <v>1051521</v>
      </c>
      <c r="L67" s="3">
        <f t="shared" si="6"/>
        <v>1263773</v>
      </c>
      <c r="M67" s="3">
        <f t="shared" si="6"/>
        <v>1435880</v>
      </c>
      <c r="N67" s="3">
        <f t="shared" si="6"/>
        <v>1599533</v>
      </c>
      <c r="O67" s="3">
        <f t="shared" si="6"/>
        <v>1738612</v>
      </c>
      <c r="P67" s="3">
        <f t="shared" si="6"/>
        <v>1837045</v>
      </c>
      <c r="Q67" s="3">
        <f t="shared" si="6"/>
        <v>1897110</v>
      </c>
      <c r="R67" s="3">
        <f t="shared" si="6"/>
        <v>1943951</v>
      </c>
      <c r="S67" s="3">
        <f t="shared" si="6"/>
        <v>1971397</v>
      </c>
      <c r="T67" s="3">
        <f t="shared" si="6"/>
        <v>1971397</v>
      </c>
      <c r="U67" s="3">
        <f t="shared" si="6"/>
        <v>1971397</v>
      </c>
      <c r="V67" s="3">
        <f t="shared" si="6"/>
        <v>1971397</v>
      </c>
    </row>
    <row r="68" spans="2:22" x14ac:dyDescent="0.35">
      <c r="B68" s="40" t="s">
        <v>75</v>
      </c>
      <c r="C68" s="3">
        <f t="shared" si="6"/>
        <v>8400551.6384729613</v>
      </c>
      <c r="D68" s="3">
        <f t="shared" si="6"/>
        <v>17458041.785375141</v>
      </c>
      <c r="E68" s="3">
        <f t="shared" si="6"/>
        <v>20991138.553091098</v>
      </c>
      <c r="F68" s="3">
        <f t="shared" si="6"/>
        <v>24396645.040091868</v>
      </c>
      <c r="G68" s="3">
        <f t="shared" si="6"/>
        <v>42350423.558052398</v>
      </c>
      <c r="H68" s="3">
        <f t="shared" si="6"/>
        <v>69205012.412251249</v>
      </c>
      <c r="I68" s="3">
        <f t="shared" si="6"/>
        <v>88420990.135740981</v>
      </c>
      <c r="J68" s="3">
        <f t="shared" si="6"/>
        <v>85991368.848803103</v>
      </c>
      <c r="K68" s="3">
        <f t="shared" si="6"/>
        <v>94631034.652294606</v>
      </c>
      <c r="L68" s="3">
        <f t="shared" si="6"/>
        <v>106885246.58633558</v>
      </c>
      <c r="M68" s="3">
        <f t="shared" si="6"/>
        <v>92460625.092875898</v>
      </c>
      <c r="N68" s="3">
        <f t="shared" si="6"/>
        <v>91708603.356679857</v>
      </c>
      <c r="O68" s="3">
        <f t="shared" si="6"/>
        <v>83615801.007045895</v>
      </c>
      <c r="P68" s="3">
        <f t="shared" si="6"/>
        <v>68475920.871001974</v>
      </c>
      <c r="Q68" s="3">
        <f t="shared" si="6"/>
        <v>54551670.598666683</v>
      </c>
      <c r="R68" s="3">
        <f t="shared" si="6"/>
        <v>50482437.484202616</v>
      </c>
      <c r="S68" s="3">
        <f t="shared" si="6"/>
        <v>43129102.576577507</v>
      </c>
      <c r="T68" s="3">
        <f t="shared" si="6"/>
        <v>30986451.878664237</v>
      </c>
      <c r="U68" s="3">
        <f t="shared" si="6"/>
        <v>30043240.907462601</v>
      </c>
      <c r="V68" s="3">
        <f t="shared" si="6"/>
        <v>29250838.608731445</v>
      </c>
    </row>
    <row r="69" spans="2:22" x14ac:dyDescent="0.35">
      <c r="B69" s="40" t="s">
        <v>76</v>
      </c>
      <c r="C69" s="3">
        <f t="shared" si="6"/>
        <v>74398506.363295123</v>
      </c>
      <c r="D69" s="3">
        <f t="shared" si="6"/>
        <v>65724639.289211363</v>
      </c>
      <c r="E69" s="3">
        <f t="shared" si="6"/>
        <v>47277118.936583132</v>
      </c>
      <c r="F69" s="3">
        <f t="shared" si="6"/>
        <v>136390057.75391176</v>
      </c>
      <c r="G69" s="3">
        <f t="shared" si="6"/>
        <v>261234055.80320534</v>
      </c>
      <c r="H69" s="3">
        <f t="shared" si="6"/>
        <v>244639330.45595732</v>
      </c>
      <c r="I69" s="3">
        <f t="shared" si="6"/>
        <v>80812835.215962604</v>
      </c>
      <c r="J69" s="3">
        <f t="shared" si="6"/>
        <v>145633565.18767604</v>
      </c>
      <c r="K69" s="3">
        <f t="shared" si="6"/>
        <v>266561348.70551658</v>
      </c>
      <c r="L69" s="3">
        <f t="shared" si="6"/>
        <v>3956236.183575816</v>
      </c>
      <c r="M69" s="3">
        <f t="shared" si="6"/>
        <v>2774443.6932751881</v>
      </c>
      <c r="N69" s="3">
        <f t="shared" si="6"/>
        <v>2505940.6519847447</v>
      </c>
      <c r="O69" s="3">
        <f t="shared" si="6"/>
        <v>1559824.8750018424</v>
      </c>
      <c r="P69" s="3">
        <f t="shared" si="6"/>
        <v>1604098.7833280154</v>
      </c>
      <c r="Q69" s="3">
        <f t="shared" si="6"/>
        <v>3309323.0828530756</v>
      </c>
      <c r="R69" s="3">
        <f t="shared" si="6"/>
        <v>4177939.7634403743</v>
      </c>
      <c r="S69" s="3">
        <f t="shared" si="6"/>
        <v>2690304.5007620449</v>
      </c>
      <c r="T69" s="3">
        <f t="shared" si="6"/>
        <v>1418989.5958315961</v>
      </c>
      <c r="U69" s="3">
        <f t="shared" si="6"/>
        <v>2038952.1336768784</v>
      </c>
      <c r="V69" s="3">
        <f t="shared" si="6"/>
        <v>11554277.83399613</v>
      </c>
    </row>
    <row r="70" spans="2:22" x14ac:dyDescent="0.35">
      <c r="B70" s="40" t="s">
        <v>77</v>
      </c>
      <c r="C70" s="3">
        <f t="shared" si="6"/>
        <v>8877855.0346824955</v>
      </c>
      <c r="D70" s="3">
        <f t="shared" si="6"/>
        <v>12160873.531192144</v>
      </c>
      <c r="E70" s="3">
        <f t="shared" si="6"/>
        <v>13886900.976357577</v>
      </c>
      <c r="F70" s="3">
        <f t="shared" si="6"/>
        <v>20237078.130641986</v>
      </c>
      <c r="G70" s="3">
        <f t="shared" si="6"/>
        <v>33656627.167120859</v>
      </c>
      <c r="H70" s="3">
        <f t="shared" si="6"/>
        <v>47632580.488752931</v>
      </c>
      <c r="I70" s="3">
        <f t="shared" si="6"/>
        <v>56579128.794603102</v>
      </c>
      <c r="J70" s="3">
        <f t="shared" si="6"/>
        <v>67553625.271052167</v>
      </c>
      <c r="K70" s="3">
        <f t="shared" si="6"/>
        <v>83245919.227251485</v>
      </c>
      <c r="L70" s="3">
        <f t="shared" si="6"/>
        <v>90109230.733638346</v>
      </c>
      <c r="M70" s="3">
        <f t="shared" si="6"/>
        <v>95941329.664480031</v>
      </c>
      <c r="N70" s="3">
        <f t="shared" si="6"/>
        <v>101709061.78070027</v>
      </c>
      <c r="O70" s="3">
        <f t="shared" si="6"/>
        <v>106957188.69559328</v>
      </c>
      <c r="P70" s="3">
        <f t="shared" si="6"/>
        <v>111209241.95234981</v>
      </c>
      <c r="Q70" s="3">
        <f t="shared" si="6"/>
        <v>114479084.7401676</v>
      </c>
      <c r="R70" s="3">
        <f t="shared" si="6"/>
        <v>117427263.39577156</v>
      </c>
      <c r="S70" s="3">
        <f t="shared" si="6"/>
        <v>119863684.88538261</v>
      </c>
      <c r="T70" s="3">
        <f t="shared" si="6"/>
        <v>121535539.40823478</v>
      </c>
      <c r="U70" s="3">
        <f t="shared" si="6"/>
        <v>123203034.74659295</v>
      </c>
      <c r="V70" s="3">
        <f t="shared" si="6"/>
        <v>124868132.26739483</v>
      </c>
    </row>
    <row r="71" spans="2:22" x14ac:dyDescent="0.35">
      <c r="B71" s="40" t="s">
        <v>78</v>
      </c>
      <c r="C71" s="3">
        <f t="shared" si="6"/>
        <v>967831.38081761228</v>
      </c>
      <c r="D71" s="3">
        <f t="shared" si="6"/>
        <v>1739460.0747244244</v>
      </c>
      <c r="E71" s="3">
        <f t="shared" si="6"/>
        <v>2010228.0584324035</v>
      </c>
      <c r="F71" s="3">
        <f t="shared" si="6"/>
        <v>2231983.3304981864</v>
      </c>
      <c r="G71" s="3">
        <f t="shared" si="6"/>
        <v>3491265.9018946476</v>
      </c>
      <c r="H71" s="3">
        <f t="shared" si="6"/>
        <v>5237919.0182271032</v>
      </c>
      <c r="I71" s="3">
        <f t="shared" si="6"/>
        <v>6429462.3067391487</v>
      </c>
      <c r="J71" s="3">
        <f t="shared" si="6"/>
        <v>6268949.962681449</v>
      </c>
      <c r="K71" s="3">
        <f t="shared" si="6"/>
        <v>6683314.125708635</v>
      </c>
      <c r="L71" s="3">
        <f t="shared" si="6"/>
        <v>7235322.0112679182</v>
      </c>
      <c r="M71" s="3">
        <f t="shared" si="6"/>
        <v>6278850.146540843</v>
      </c>
      <c r="N71" s="3">
        <f t="shared" si="6"/>
        <v>6101292.0313171661</v>
      </c>
      <c r="O71" s="3">
        <f t="shared" si="6"/>
        <v>5494381.4682614328</v>
      </c>
      <c r="P71" s="3">
        <f t="shared" si="6"/>
        <v>4464779.4416887602</v>
      </c>
      <c r="Q71" s="3">
        <f t="shared" si="6"/>
        <v>3472120.6507157763</v>
      </c>
      <c r="R71" s="3">
        <f t="shared" si="6"/>
        <v>3072642.0711611109</v>
      </c>
      <c r="S71" s="3">
        <f t="shared" si="6"/>
        <v>2525623.8712742152</v>
      </c>
      <c r="T71" s="3">
        <f t="shared" si="6"/>
        <v>1791450.0986722165</v>
      </c>
      <c r="U71" s="3">
        <f t="shared" si="6"/>
        <v>1685647.2572124074</v>
      </c>
      <c r="V71" s="3">
        <f t="shared" si="6"/>
        <v>1585643.3161328589</v>
      </c>
    </row>
    <row r="73" spans="2:22" x14ac:dyDescent="0.35">
      <c r="B73" s="38" t="str">
        <f>"High case - "&amp;ROUND($C$61*MAX($C$35:$V$35)/million,1)&amp;"m premises"</f>
        <v>High case - 2.2m premises</v>
      </c>
      <c r="C73" s="43">
        <v>1</v>
      </c>
      <c r="D73" s="43">
        <v>2</v>
      </c>
      <c r="E73" s="43">
        <v>3</v>
      </c>
      <c r="F73" s="43">
        <v>4</v>
      </c>
      <c r="G73" s="43">
        <v>5</v>
      </c>
      <c r="H73" s="43">
        <v>6</v>
      </c>
      <c r="I73" s="43">
        <v>7</v>
      </c>
      <c r="J73" s="43">
        <v>8</v>
      </c>
      <c r="K73" s="43">
        <v>9</v>
      </c>
      <c r="L73" s="43">
        <v>10</v>
      </c>
      <c r="M73" s="43">
        <v>11</v>
      </c>
      <c r="N73" s="43">
        <v>12</v>
      </c>
      <c r="O73" s="43">
        <v>13</v>
      </c>
      <c r="P73" s="43">
        <v>14</v>
      </c>
      <c r="Q73" s="43">
        <v>15</v>
      </c>
      <c r="R73" s="43">
        <v>16</v>
      </c>
      <c r="S73" s="43">
        <v>17</v>
      </c>
      <c r="T73" s="43">
        <v>18</v>
      </c>
      <c r="U73" s="43">
        <v>19</v>
      </c>
      <c r="V73" s="43">
        <v>20</v>
      </c>
    </row>
    <row r="74" spans="2:22" x14ac:dyDescent="0.35">
      <c r="B74" s="40"/>
      <c r="C74" s="15" t="s">
        <v>0</v>
      </c>
      <c r="D74" s="15" t="s">
        <v>1</v>
      </c>
      <c r="E74" s="52" t="s">
        <v>2</v>
      </c>
      <c r="F74" s="52" t="s">
        <v>3</v>
      </c>
      <c r="G74" s="15" t="s">
        <v>4</v>
      </c>
      <c r="H74" s="15" t="s">
        <v>5</v>
      </c>
      <c r="I74" s="15" t="s">
        <v>6</v>
      </c>
      <c r="J74" s="15" t="s">
        <v>7</v>
      </c>
      <c r="K74" s="15" t="s">
        <v>8</v>
      </c>
      <c r="L74" s="15" t="s">
        <v>9</v>
      </c>
      <c r="M74" s="15" t="s">
        <v>63</v>
      </c>
      <c r="N74" s="15" t="s">
        <v>64</v>
      </c>
      <c r="O74" s="15" t="s">
        <v>65</v>
      </c>
      <c r="P74" s="15" t="s">
        <v>66</v>
      </c>
      <c r="Q74" s="15" t="s">
        <v>67</v>
      </c>
      <c r="R74" s="15" t="s">
        <v>68</v>
      </c>
      <c r="S74" s="15" t="s">
        <v>69</v>
      </c>
      <c r="T74" s="15" t="s">
        <v>70</v>
      </c>
      <c r="U74" s="15" t="s">
        <v>71</v>
      </c>
      <c r="V74" s="15" t="s">
        <v>72</v>
      </c>
    </row>
    <row r="75" spans="2:22" x14ac:dyDescent="0.35">
      <c r="B75" s="40" t="s">
        <v>73</v>
      </c>
      <c r="C75" s="3">
        <f>C44*$C$61</f>
        <v>151175.6</v>
      </c>
      <c r="D75" s="3">
        <f t="shared" ref="D75:V75" si="7">D44*$C$61</f>
        <v>342378.2</v>
      </c>
      <c r="E75" s="3">
        <f t="shared" si="7"/>
        <v>469372.80000000005</v>
      </c>
      <c r="F75" s="3">
        <f t="shared" si="7"/>
        <v>553917.4</v>
      </c>
      <c r="G75" s="3">
        <f t="shared" si="7"/>
        <v>799648</v>
      </c>
      <c r="H75" s="3">
        <f t="shared" si="7"/>
        <v>1206113.6000000001</v>
      </c>
      <c r="I75" s="3">
        <f t="shared" si="7"/>
        <v>1589782.2000000002</v>
      </c>
      <c r="J75" s="3">
        <f t="shared" si="7"/>
        <v>1722036.8000000003</v>
      </c>
      <c r="K75" s="3">
        <f t="shared" si="7"/>
        <v>1915980.4000000004</v>
      </c>
      <c r="L75" s="3">
        <f t="shared" si="7"/>
        <v>2190441</v>
      </c>
      <c r="M75" s="3">
        <f t="shared" si="7"/>
        <v>2190441</v>
      </c>
      <c r="N75" s="3">
        <f t="shared" si="7"/>
        <v>2190441</v>
      </c>
      <c r="O75" s="3">
        <f t="shared" si="7"/>
        <v>2190441</v>
      </c>
      <c r="P75" s="3">
        <f t="shared" si="7"/>
        <v>2190441</v>
      </c>
      <c r="Q75" s="3">
        <f t="shared" si="7"/>
        <v>2190441</v>
      </c>
      <c r="R75" s="3">
        <f t="shared" si="7"/>
        <v>2190441</v>
      </c>
      <c r="S75" s="3">
        <f t="shared" si="7"/>
        <v>2190441</v>
      </c>
      <c r="T75" s="3">
        <f t="shared" si="7"/>
        <v>2190441</v>
      </c>
      <c r="U75" s="3">
        <f t="shared" si="7"/>
        <v>2190441</v>
      </c>
      <c r="V75" s="3">
        <f t="shared" si="7"/>
        <v>2190441</v>
      </c>
    </row>
    <row r="76" spans="2:22" x14ac:dyDescent="0.35">
      <c r="B76" s="40" t="s">
        <v>74</v>
      </c>
      <c r="C76" s="3">
        <f t="shared" ref="C76:V80" si="8">C45*$C$61</f>
        <v>30235</v>
      </c>
      <c r="D76" s="3">
        <f t="shared" si="8"/>
        <v>83593</v>
      </c>
      <c r="E76" s="3">
        <f t="shared" si="8"/>
        <v>143230</v>
      </c>
      <c r="F76" s="3">
        <f t="shared" si="8"/>
        <v>207076</v>
      </c>
      <c r="G76" s="3">
        <f t="shared" si="8"/>
        <v>311614</v>
      </c>
      <c r="H76" s="3">
        <f t="shared" si="8"/>
        <v>472872</v>
      </c>
      <c r="I76" s="3">
        <f t="shared" si="8"/>
        <v>670217</v>
      </c>
      <c r="J76" s="3">
        <f t="shared" si="8"/>
        <v>855646</v>
      </c>
      <c r="K76" s="3">
        <f t="shared" si="8"/>
        <v>1051521</v>
      </c>
      <c r="L76" s="3">
        <f t="shared" si="8"/>
        <v>1263773</v>
      </c>
      <c r="M76" s="3">
        <f t="shared" si="8"/>
        <v>1435880</v>
      </c>
      <c r="N76" s="3">
        <f t="shared" si="8"/>
        <v>1599533</v>
      </c>
      <c r="O76" s="3">
        <f t="shared" si="8"/>
        <v>1738612</v>
      </c>
      <c r="P76" s="3">
        <f t="shared" si="8"/>
        <v>1837045</v>
      </c>
      <c r="Q76" s="3">
        <f t="shared" si="8"/>
        <v>1897110</v>
      </c>
      <c r="R76" s="3">
        <f t="shared" si="8"/>
        <v>1943951</v>
      </c>
      <c r="S76" s="3">
        <f t="shared" si="8"/>
        <v>1971397</v>
      </c>
      <c r="T76" s="3">
        <f t="shared" si="8"/>
        <v>1971397</v>
      </c>
      <c r="U76" s="3">
        <f t="shared" si="8"/>
        <v>1971397</v>
      </c>
      <c r="V76" s="3">
        <f t="shared" si="8"/>
        <v>1971397</v>
      </c>
    </row>
    <row r="77" spans="2:22" x14ac:dyDescent="0.35">
      <c r="B77" s="40" t="s">
        <v>75</v>
      </c>
      <c r="C77" s="3">
        <f t="shared" si="8"/>
        <v>8400551.6384729613</v>
      </c>
      <c r="D77" s="3">
        <f t="shared" si="8"/>
        <v>17458041.785375141</v>
      </c>
      <c r="E77" s="3">
        <f t="shared" si="8"/>
        <v>20991138.553091098</v>
      </c>
      <c r="F77" s="3">
        <f t="shared" si="8"/>
        <v>24396645.040091868</v>
      </c>
      <c r="G77" s="3">
        <f t="shared" si="8"/>
        <v>42350423.558052398</v>
      </c>
      <c r="H77" s="3">
        <f t="shared" si="8"/>
        <v>69205012.412251249</v>
      </c>
      <c r="I77" s="3">
        <f t="shared" si="8"/>
        <v>88420990.135740981</v>
      </c>
      <c r="J77" s="3">
        <f t="shared" si="8"/>
        <v>85991368.848803103</v>
      </c>
      <c r="K77" s="3">
        <f t="shared" si="8"/>
        <v>94631034.652294606</v>
      </c>
      <c r="L77" s="3">
        <f t="shared" si="8"/>
        <v>106885246.58633558</v>
      </c>
      <c r="M77" s="3">
        <f t="shared" si="8"/>
        <v>92460625.092875898</v>
      </c>
      <c r="N77" s="3">
        <f t="shared" si="8"/>
        <v>91708603.356679857</v>
      </c>
      <c r="O77" s="3">
        <f t="shared" si="8"/>
        <v>83615801.007045895</v>
      </c>
      <c r="P77" s="3">
        <f t="shared" si="8"/>
        <v>68475920.871001974</v>
      </c>
      <c r="Q77" s="3">
        <f t="shared" si="8"/>
        <v>54551670.598666683</v>
      </c>
      <c r="R77" s="3">
        <f t="shared" si="8"/>
        <v>50482437.484202616</v>
      </c>
      <c r="S77" s="3">
        <f t="shared" si="8"/>
        <v>43129102.576577507</v>
      </c>
      <c r="T77" s="3">
        <f t="shared" si="8"/>
        <v>30986451.878664237</v>
      </c>
      <c r="U77" s="3">
        <f t="shared" si="8"/>
        <v>30043240.907462601</v>
      </c>
      <c r="V77" s="3">
        <f t="shared" si="8"/>
        <v>29250838.608731445</v>
      </c>
    </row>
    <row r="78" spans="2:22" x14ac:dyDescent="0.35">
      <c r="B78" s="40" t="s">
        <v>76</v>
      </c>
      <c r="C78" s="3">
        <f t="shared" si="8"/>
        <v>97437026.08466509</v>
      </c>
      <c r="D78" s="3">
        <f t="shared" si="8"/>
        <v>79801266.405465856</v>
      </c>
      <c r="E78" s="3">
        <f t="shared" si="8"/>
        <v>58380492.233818159</v>
      </c>
      <c r="F78" s="3">
        <f t="shared" si="8"/>
        <v>171001929.38431728</v>
      </c>
      <c r="G78" s="3">
        <f t="shared" si="8"/>
        <v>326075093.3616218</v>
      </c>
      <c r="H78" s="3">
        <f t="shared" si="8"/>
        <v>303003360.60867393</v>
      </c>
      <c r="I78" s="3">
        <f t="shared" si="8"/>
        <v>99091207.088070571</v>
      </c>
      <c r="J78" s="3">
        <f t="shared" si="8"/>
        <v>170977588.09423316</v>
      </c>
      <c r="K78" s="3">
        <f t="shared" si="8"/>
        <v>306867487.36570489</v>
      </c>
      <c r="L78" s="3">
        <f t="shared" si="8"/>
        <v>3956236.183575816</v>
      </c>
      <c r="M78" s="3">
        <f t="shared" si="8"/>
        <v>2774443.6932751881</v>
      </c>
      <c r="N78" s="3">
        <f t="shared" si="8"/>
        <v>2505940.6519847447</v>
      </c>
      <c r="O78" s="3">
        <f t="shared" si="8"/>
        <v>1559824.8750018424</v>
      </c>
      <c r="P78" s="3">
        <f t="shared" si="8"/>
        <v>1604098.7833280154</v>
      </c>
      <c r="Q78" s="3">
        <f t="shared" si="8"/>
        <v>3309323.0828530756</v>
      </c>
      <c r="R78" s="3">
        <f t="shared" si="8"/>
        <v>4177939.7634403743</v>
      </c>
      <c r="S78" s="3">
        <f t="shared" si="8"/>
        <v>2690304.5007620449</v>
      </c>
      <c r="T78" s="3">
        <f t="shared" si="8"/>
        <v>1418989.5958315961</v>
      </c>
      <c r="U78" s="3">
        <f t="shared" si="8"/>
        <v>2038952.1336768784</v>
      </c>
      <c r="V78" s="3">
        <f t="shared" si="8"/>
        <v>11554277.83399613</v>
      </c>
    </row>
    <row r="79" spans="2:22" x14ac:dyDescent="0.35">
      <c r="B79" s="40" t="s">
        <v>77</v>
      </c>
      <c r="C79" s="3">
        <f t="shared" si="8"/>
        <v>10693567.115720209</v>
      </c>
      <c r="D79" s="3">
        <f t="shared" si="8"/>
        <v>13960924.842740377</v>
      </c>
      <c r="E79" s="3">
        <f t="shared" si="8"/>
        <v>15478458.382773701</v>
      </c>
      <c r="F79" s="3">
        <f t="shared" si="8"/>
        <v>22315620.19445407</v>
      </c>
      <c r="G79" s="3">
        <f t="shared" si="8"/>
        <v>36989239.652109802</v>
      </c>
      <c r="H79" s="3">
        <f t="shared" si="8"/>
        <v>52007199.970298685</v>
      </c>
      <c r="I79" s="3">
        <f t="shared" si="8"/>
        <v>61280634.756725483</v>
      </c>
      <c r="J79" s="3">
        <f t="shared" si="8"/>
        <v>72707585.163942665</v>
      </c>
      <c r="K79" s="3">
        <f t="shared" si="8"/>
        <v>89116715.334431216</v>
      </c>
      <c r="L79" s="3">
        <f t="shared" si="8"/>
        <v>95948654.705887184</v>
      </c>
      <c r="M79" s="3">
        <f t="shared" si="8"/>
        <v>101748352.7526821</v>
      </c>
      <c r="N79" s="3">
        <f t="shared" si="8"/>
        <v>107482633.57836652</v>
      </c>
      <c r="O79" s="3">
        <f t="shared" si="8"/>
        <v>112696236.70279449</v>
      </c>
      <c r="P79" s="3">
        <f t="shared" si="8"/>
        <v>116912671.13092069</v>
      </c>
      <c r="Q79" s="3">
        <f t="shared" si="8"/>
        <v>120145777.0600068</v>
      </c>
      <c r="R79" s="3">
        <f t="shared" si="8"/>
        <v>123056077.3720599</v>
      </c>
      <c r="S79" s="3">
        <f t="shared" si="8"/>
        <v>125453455.10653764</v>
      </c>
      <c r="T79" s="3">
        <f t="shared" si="8"/>
        <v>127085076.05441675</v>
      </c>
      <c r="U79" s="3">
        <f t="shared" si="8"/>
        <v>128711123.09857246</v>
      </c>
      <c r="V79" s="3">
        <f t="shared" si="8"/>
        <v>130333532.20559028</v>
      </c>
    </row>
    <row r="80" spans="2:22" x14ac:dyDescent="0.35">
      <c r="B80" s="40" t="s">
        <v>78</v>
      </c>
      <c r="C80" s="3">
        <f t="shared" si="8"/>
        <v>967831.38081761228</v>
      </c>
      <c r="D80" s="3">
        <f t="shared" si="8"/>
        <v>1739460.0747244244</v>
      </c>
      <c r="E80" s="3">
        <f t="shared" si="8"/>
        <v>2010228.0584324035</v>
      </c>
      <c r="F80" s="3">
        <f t="shared" si="8"/>
        <v>2231983.3304981864</v>
      </c>
      <c r="G80" s="3">
        <f t="shared" si="8"/>
        <v>3491265.9018946476</v>
      </c>
      <c r="H80" s="3">
        <f t="shared" si="8"/>
        <v>5237919.0182271032</v>
      </c>
      <c r="I80" s="3">
        <f t="shared" si="8"/>
        <v>6429462.3067391487</v>
      </c>
      <c r="J80" s="3">
        <f t="shared" si="8"/>
        <v>6268949.962681449</v>
      </c>
      <c r="K80" s="3">
        <f t="shared" si="8"/>
        <v>6683314.125708635</v>
      </c>
      <c r="L80" s="3">
        <f t="shared" si="8"/>
        <v>7235322.0112679182</v>
      </c>
      <c r="M80" s="3">
        <f t="shared" si="8"/>
        <v>6278850.146540843</v>
      </c>
      <c r="N80" s="3">
        <f t="shared" si="8"/>
        <v>6101292.0313171661</v>
      </c>
      <c r="O80" s="3">
        <f t="shared" si="8"/>
        <v>5494381.4682614328</v>
      </c>
      <c r="P80" s="3">
        <f t="shared" si="8"/>
        <v>4464779.4416887602</v>
      </c>
      <c r="Q80" s="3">
        <f t="shared" si="8"/>
        <v>3472120.6507157763</v>
      </c>
      <c r="R80" s="3">
        <f t="shared" si="8"/>
        <v>3072642.0711611109</v>
      </c>
      <c r="S80" s="3">
        <f t="shared" si="8"/>
        <v>2525623.8712742152</v>
      </c>
      <c r="T80" s="3">
        <f t="shared" si="8"/>
        <v>1791450.0986722165</v>
      </c>
      <c r="U80" s="3">
        <f t="shared" si="8"/>
        <v>1685647.2572124074</v>
      </c>
      <c r="V80" s="3">
        <f t="shared" si="8"/>
        <v>1585643.3161328589</v>
      </c>
    </row>
    <row r="82" spans="1:22" x14ac:dyDescent="0.35">
      <c r="B82" s="38" t="str">
        <f>"Low case - "&amp;ROUND($C$61*MAX($C$35:$V$35)/million,1)&amp;"m premises"</f>
        <v>Low case - 2.2m premises</v>
      </c>
      <c r="C82" s="43">
        <v>1</v>
      </c>
      <c r="D82" s="43">
        <v>2</v>
      </c>
      <c r="E82" s="43">
        <v>3</v>
      </c>
      <c r="F82" s="43">
        <v>4</v>
      </c>
      <c r="G82" s="43">
        <v>5</v>
      </c>
      <c r="H82" s="43">
        <v>6</v>
      </c>
      <c r="I82" s="43">
        <v>7</v>
      </c>
      <c r="J82" s="43">
        <v>8</v>
      </c>
      <c r="K82" s="43">
        <v>9</v>
      </c>
      <c r="L82" s="43">
        <v>10</v>
      </c>
      <c r="M82" s="43">
        <v>11</v>
      </c>
      <c r="N82" s="43">
        <v>12</v>
      </c>
      <c r="O82" s="43">
        <v>13</v>
      </c>
      <c r="P82" s="43">
        <v>14</v>
      </c>
      <c r="Q82" s="43">
        <v>15</v>
      </c>
      <c r="R82" s="43">
        <v>16</v>
      </c>
      <c r="S82" s="43">
        <v>17</v>
      </c>
      <c r="T82" s="43">
        <v>18</v>
      </c>
      <c r="U82" s="43">
        <v>19</v>
      </c>
      <c r="V82" s="43">
        <v>20</v>
      </c>
    </row>
    <row r="83" spans="1:22" x14ac:dyDescent="0.35">
      <c r="B83" s="40"/>
      <c r="C83" s="15" t="s">
        <v>0</v>
      </c>
      <c r="D83" s="15" t="s">
        <v>1</v>
      </c>
      <c r="E83" s="52" t="s">
        <v>2</v>
      </c>
      <c r="F83" s="52" t="s">
        <v>3</v>
      </c>
      <c r="G83" s="15" t="s">
        <v>4</v>
      </c>
      <c r="H83" s="15" t="s">
        <v>5</v>
      </c>
      <c r="I83" s="15" t="s">
        <v>6</v>
      </c>
      <c r="J83" s="15" t="s">
        <v>7</v>
      </c>
      <c r="K83" s="15" t="s">
        <v>8</v>
      </c>
      <c r="L83" s="15" t="s">
        <v>9</v>
      </c>
      <c r="M83" s="15" t="s">
        <v>63</v>
      </c>
      <c r="N83" s="15" t="s">
        <v>64</v>
      </c>
      <c r="O83" s="15" t="s">
        <v>65</v>
      </c>
      <c r="P83" s="15" t="s">
        <v>66</v>
      </c>
      <c r="Q83" s="15" t="s">
        <v>67</v>
      </c>
      <c r="R83" s="15" t="s">
        <v>68</v>
      </c>
      <c r="S83" s="15" t="s">
        <v>69</v>
      </c>
      <c r="T83" s="15" t="s">
        <v>70</v>
      </c>
      <c r="U83" s="15" t="s">
        <v>71</v>
      </c>
      <c r="V83" s="15" t="s">
        <v>72</v>
      </c>
    </row>
    <row r="84" spans="1:22" x14ac:dyDescent="0.35">
      <c r="B84" s="40" t="s">
        <v>73</v>
      </c>
      <c r="C84" s="3">
        <f>C53*$C$61</f>
        <v>151175.6</v>
      </c>
      <c r="D84" s="3">
        <f t="shared" ref="D84:V84" si="9">D53*$C$61</f>
        <v>342378.2</v>
      </c>
      <c r="E84" s="3">
        <f t="shared" si="9"/>
        <v>469372.80000000005</v>
      </c>
      <c r="F84" s="3">
        <f t="shared" si="9"/>
        <v>553917.4</v>
      </c>
      <c r="G84" s="3">
        <f t="shared" si="9"/>
        <v>799648</v>
      </c>
      <c r="H84" s="3">
        <f t="shared" si="9"/>
        <v>1206113.6000000001</v>
      </c>
      <c r="I84" s="3">
        <f t="shared" si="9"/>
        <v>1589782.2000000002</v>
      </c>
      <c r="J84" s="3">
        <f t="shared" si="9"/>
        <v>1722036.8000000003</v>
      </c>
      <c r="K84" s="3">
        <f t="shared" si="9"/>
        <v>1915980.4000000004</v>
      </c>
      <c r="L84" s="3">
        <f t="shared" si="9"/>
        <v>2190441</v>
      </c>
      <c r="M84" s="3">
        <f t="shared" si="9"/>
        <v>2190441</v>
      </c>
      <c r="N84" s="3">
        <f t="shared" si="9"/>
        <v>2190441</v>
      </c>
      <c r="O84" s="3">
        <f t="shared" si="9"/>
        <v>2190441</v>
      </c>
      <c r="P84" s="3">
        <f t="shared" si="9"/>
        <v>2190441</v>
      </c>
      <c r="Q84" s="3">
        <f t="shared" si="9"/>
        <v>2190441</v>
      </c>
      <c r="R84" s="3">
        <f t="shared" si="9"/>
        <v>2190441</v>
      </c>
      <c r="S84" s="3">
        <f t="shared" si="9"/>
        <v>2190441</v>
      </c>
      <c r="T84" s="3">
        <f t="shared" si="9"/>
        <v>2190441</v>
      </c>
      <c r="U84" s="3">
        <f t="shared" si="9"/>
        <v>2190441</v>
      </c>
      <c r="V84" s="3">
        <f t="shared" si="9"/>
        <v>2190441</v>
      </c>
    </row>
    <row r="85" spans="1:22" x14ac:dyDescent="0.35">
      <c r="B85" s="40" t="s">
        <v>74</v>
      </c>
      <c r="C85" s="3">
        <f t="shared" ref="C85:V89" si="10">C54*$C$61</f>
        <v>30235</v>
      </c>
      <c r="D85" s="3">
        <f t="shared" si="10"/>
        <v>83593</v>
      </c>
      <c r="E85" s="3">
        <f t="shared" si="10"/>
        <v>143230</v>
      </c>
      <c r="F85" s="3">
        <f t="shared" si="10"/>
        <v>207076</v>
      </c>
      <c r="G85" s="3">
        <f t="shared" si="10"/>
        <v>311614</v>
      </c>
      <c r="H85" s="3">
        <f t="shared" si="10"/>
        <v>472872</v>
      </c>
      <c r="I85" s="3">
        <f t="shared" si="10"/>
        <v>670217</v>
      </c>
      <c r="J85" s="3">
        <f t="shared" si="10"/>
        <v>855646</v>
      </c>
      <c r="K85" s="3">
        <f t="shared" si="10"/>
        <v>1051521</v>
      </c>
      <c r="L85" s="3">
        <f t="shared" si="10"/>
        <v>1263773</v>
      </c>
      <c r="M85" s="3">
        <f t="shared" si="10"/>
        <v>1435880</v>
      </c>
      <c r="N85" s="3">
        <f t="shared" si="10"/>
        <v>1599533</v>
      </c>
      <c r="O85" s="3">
        <f t="shared" si="10"/>
        <v>1738612</v>
      </c>
      <c r="P85" s="3">
        <f t="shared" si="10"/>
        <v>1837045</v>
      </c>
      <c r="Q85" s="3">
        <f t="shared" si="10"/>
        <v>1897110</v>
      </c>
      <c r="R85" s="3">
        <f t="shared" si="10"/>
        <v>1943951</v>
      </c>
      <c r="S85" s="3">
        <f t="shared" si="10"/>
        <v>1971397</v>
      </c>
      <c r="T85" s="3">
        <f t="shared" si="10"/>
        <v>1971397</v>
      </c>
      <c r="U85" s="3">
        <f t="shared" si="10"/>
        <v>1971397</v>
      </c>
      <c r="V85" s="3">
        <f t="shared" si="10"/>
        <v>1971397</v>
      </c>
    </row>
    <row r="86" spans="1:22" x14ac:dyDescent="0.35">
      <c r="B86" s="40" t="s">
        <v>75</v>
      </c>
      <c r="C86" s="3">
        <f t="shared" si="10"/>
        <v>8400551.6384729613</v>
      </c>
      <c r="D86" s="3">
        <f t="shared" si="10"/>
        <v>17458041.785375141</v>
      </c>
      <c r="E86" s="3">
        <f t="shared" si="10"/>
        <v>20991138.553091098</v>
      </c>
      <c r="F86" s="3">
        <f t="shared" si="10"/>
        <v>24396645.040091868</v>
      </c>
      <c r="G86" s="3">
        <f t="shared" si="10"/>
        <v>42350423.558052398</v>
      </c>
      <c r="H86" s="3">
        <f t="shared" si="10"/>
        <v>69205012.412251249</v>
      </c>
      <c r="I86" s="3">
        <f t="shared" si="10"/>
        <v>88420990.135740981</v>
      </c>
      <c r="J86" s="3">
        <f t="shared" si="10"/>
        <v>85991368.848803103</v>
      </c>
      <c r="K86" s="3">
        <f t="shared" si="10"/>
        <v>94631034.652294606</v>
      </c>
      <c r="L86" s="3">
        <f t="shared" si="10"/>
        <v>106885246.58633558</v>
      </c>
      <c r="M86" s="3">
        <f t="shared" si="10"/>
        <v>92460625.092875898</v>
      </c>
      <c r="N86" s="3">
        <f t="shared" si="10"/>
        <v>91708603.356679857</v>
      </c>
      <c r="O86" s="3">
        <f t="shared" si="10"/>
        <v>83615801.007045895</v>
      </c>
      <c r="P86" s="3">
        <f t="shared" si="10"/>
        <v>68475920.871001974</v>
      </c>
      <c r="Q86" s="3">
        <f t="shared" si="10"/>
        <v>54551670.598666683</v>
      </c>
      <c r="R86" s="3">
        <f t="shared" si="10"/>
        <v>50482437.484202616</v>
      </c>
      <c r="S86" s="3">
        <f t="shared" si="10"/>
        <v>43129102.576577507</v>
      </c>
      <c r="T86" s="3">
        <f t="shared" si="10"/>
        <v>30986451.878664237</v>
      </c>
      <c r="U86" s="3">
        <f t="shared" si="10"/>
        <v>30043240.907462601</v>
      </c>
      <c r="V86" s="3">
        <f t="shared" si="10"/>
        <v>29250838.608731445</v>
      </c>
    </row>
    <row r="87" spans="1:22" x14ac:dyDescent="0.35">
      <c r="B87" s="40" t="s">
        <v>76</v>
      </c>
      <c r="C87" s="3">
        <f t="shared" si="10"/>
        <v>81490491.359456673</v>
      </c>
      <c r="D87" s="3">
        <f t="shared" si="10"/>
        <v>60515361.596693896</v>
      </c>
      <c r="E87" s="3">
        <f t="shared" si="10"/>
        <v>44399708.684996009</v>
      </c>
      <c r="F87" s="3">
        <f t="shared" si="10"/>
        <v>129265957.54029632</v>
      </c>
      <c r="G87" s="3">
        <f t="shared" si="10"/>
        <v>242647869.69452348</v>
      </c>
      <c r="H87" s="3">
        <f t="shared" si="10"/>
        <v>221304975.82791808</v>
      </c>
      <c r="I87" s="3">
        <f t="shared" si="10"/>
        <v>72645409.158679232</v>
      </c>
      <c r="J87" s="3">
        <f t="shared" si="10"/>
        <v>112765550.18681213</v>
      </c>
      <c r="K87" s="3">
        <f t="shared" si="10"/>
        <v>194197547.61608666</v>
      </c>
      <c r="L87" s="3">
        <f t="shared" si="10"/>
        <v>3956236.183575816</v>
      </c>
      <c r="M87" s="3">
        <f t="shared" si="10"/>
        <v>2774443.6932751881</v>
      </c>
      <c r="N87" s="3">
        <f t="shared" si="10"/>
        <v>2505940.6519847447</v>
      </c>
      <c r="O87" s="3">
        <f t="shared" si="10"/>
        <v>1559824.8750018424</v>
      </c>
      <c r="P87" s="3">
        <f t="shared" si="10"/>
        <v>1604098.7833280154</v>
      </c>
      <c r="Q87" s="3">
        <f t="shared" si="10"/>
        <v>3309323.0828530756</v>
      </c>
      <c r="R87" s="3">
        <f t="shared" si="10"/>
        <v>4177939.7634403743</v>
      </c>
      <c r="S87" s="3">
        <f t="shared" si="10"/>
        <v>2690304.5007620449</v>
      </c>
      <c r="T87" s="3">
        <f t="shared" si="10"/>
        <v>1418989.5958315961</v>
      </c>
      <c r="U87" s="3">
        <f t="shared" si="10"/>
        <v>2038952.1336768784</v>
      </c>
      <c r="V87" s="3">
        <f t="shared" si="10"/>
        <v>11554277.83399613</v>
      </c>
    </row>
    <row r="88" spans="1:22" x14ac:dyDescent="0.35">
      <c r="B88" s="40" t="s">
        <v>77</v>
      </c>
      <c r="C88" s="3">
        <f t="shared" si="10"/>
        <v>9088087.8955888879</v>
      </c>
      <c r="D88" s="3">
        <f t="shared" si="10"/>
        <v>12118142.313624904</v>
      </c>
      <c r="E88" s="3">
        <f t="shared" si="10"/>
        <v>13776769.472282151</v>
      </c>
      <c r="F88" s="3">
        <f t="shared" si="10"/>
        <v>19990333.1470627</v>
      </c>
      <c r="G88" s="3">
        <f t="shared" si="10"/>
        <v>33053366.483419694</v>
      </c>
      <c r="H88" s="3">
        <f t="shared" si="10"/>
        <v>46596528.62802586</v>
      </c>
      <c r="I88" s="3">
        <f t="shared" si="10"/>
        <v>55392008.272460081</v>
      </c>
      <c r="J88" s="3">
        <f t="shared" si="10"/>
        <v>65770300.689463057</v>
      </c>
      <c r="K88" s="3">
        <f t="shared" si="10"/>
        <v>80176491.960760579</v>
      </c>
      <c r="L88" s="3">
        <f t="shared" si="10"/>
        <v>87057921.5763693</v>
      </c>
      <c r="M88" s="3">
        <f t="shared" si="10"/>
        <v>92908715.421438202</v>
      </c>
      <c r="N88" s="3">
        <f t="shared" si="10"/>
        <v>98695731.371379554</v>
      </c>
      <c r="O88" s="3">
        <f t="shared" si="10"/>
        <v>103963743.39782582</v>
      </c>
      <c r="P88" s="3">
        <f t="shared" si="10"/>
        <v>108236295.6510369</v>
      </c>
      <c r="Q88" s="3">
        <f t="shared" si="10"/>
        <v>111527264.18098968</v>
      </c>
      <c r="R88" s="3">
        <f t="shared" si="10"/>
        <v>114497208.44397636</v>
      </c>
      <c r="S88" s="3">
        <f t="shared" si="10"/>
        <v>116956048.78975332</v>
      </c>
      <c r="T88" s="3">
        <f t="shared" si="10"/>
        <v>118650989.07034212</v>
      </c>
      <c r="U88" s="3">
        <f t="shared" si="10"/>
        <v>120342250.99543622</v>
      </c>
      <c r="V88" s="3">
        <f t="shared" si="10"/>
        <v>122031810.1395402</v>
      </c>
    </row>
    <row r="89" spans="1:22" x14ac:dyDescent="0.35">
      <c r="B89" s="40" t="s">
        <v>78</v>
      </c>
      <c r="C89" s="3">
        <f t="shared" si="10"/>
        <v>967831.38081761228</v>
      </c>
      <c r="D89" s="3">
        <f t="shared" si="10"/>
        <v>1739460.0747244244</v>
      </c>
      <c r="E89" s="3">
        <f t="shared" si="10"/>
        <v>2010228.0584324035</v>
      </c>
      <c r="F89" s="3">
        <f t="shared" si="10"/>
        <v>2231983.3304981864</v>
      </c>
      <c r="G89" s="3">
        <f t="shared" si="10"/>
        <v>3491265.9018946476</v>
      </c>
      <c r="H89" s="3">
        <f t="shared" si="10"/>
        <v>5237919.0182271032</v>
      </c>
      <c r="I89" s="3">
        <f t="shared" si="10"/>
        <v>6429462.3067391487</v>
      </c>
      <c r="J89" s="3">
        <f t="shared" si="10"/>
        <v>6268949.962681449</v>
      </c>
      <c r="K89" s="3">
        <f t="shared" si="10"/>
        <v>6683314.125708635</v>
      </c>
      <c r="L89" s="3">
        <f t="shared" si="10"/>
        <v>7235322.0112679182</v>
      </c>
      <c r="M89" s="3">
        <f t="shared" si="10"/>
        <v>6278850.146540843</v>
      </c>
      <c r="N89" s="3">
        <f t="shared" si="10"/>
        <v>6101292.0313171661</v>
      </c>
      <c r="O89" s="3">
        <f t="shared" si="10"/>
        <v>5494381.4682614328</v>
      </c>
      <c r="P89" s="3">
        <f t="shared" si="10"/>
        <v>4464779.4416887602</v>
      </c>
      <c r="Q89" s="3">
        <f t="shared" si="10"/>
        <v>3472120.6507157763</v>
      </c>
      <c r="R89" s="3">
        <f t="shared" si="10"/>
        <v>3072642.0711611109</v>
      </c>
      <c r="S89" s="3">
        <f t="shared" si="10"/>
        <v>2525623.8712742152</v>
      </c>
      <c r="T89" s="3">
        <f t="shared" si="10"/>
        <v>1791450.0986722165</v>
      </c>
      <c r="U89" s="3">
        <f t="shared" si="10"/>
        <v>1685647.2572124074</v>
      </c>
      <c r="V89" s="3">
        <f t="shared" si="10"/>
        <v>1585643.3161328589</v>
      </c>
    </row>
    <row r="91" spans="1:22" x14ac:dyDescent="0.35">
      <c r="B91" s="40" t="s">
        <v>83</v>
      </c>
      <c r="C91" s="3">
        <f>C66</f>
        <v>151175.6</v>
      </c>
      <c r="D91" s="3">
        <f>D66-C66</f>
        <v>191202.6</v>
      </c>
      <c r="E91" s="3">
        <f t="shared" ref="E91:V91" si="11">E66-D66</f>
        <v>126994.60000000003</v>
      </c>
      <c r="F91" s="3">
        <f t="shared" si="11"/>
        <v>84544.599999999977</v>
      </c>
      <c r="G91" s="3">
        <f t="shared" si="11"/>
        <v>245730.59999999998</v>
      </c>
      <c r="H91" s="3">
        <f t="shared" si="11"/>
        <v>406465.60000000009</v>
      </c>
      <c r="I91" s="3">
        <f t="shared" si="11"/>
        <v>383668.60000000009</v>
      </c>
      <c r="J91" s="3">
        <f t="shared" si="11"/>
        <v>132254.60000000009</v>
      </c>
      <c r="K91" s="3">
        <f t="shared" si="11"/>
        <v>193943.60000000009</v>
      </c>
      <c r="L91" s="3">
        <f t="shared" si="11"/>
        <v>274460.59999999963</v>
      </c>
      <c r="M91" s="3">
        <f t="shared" si="11"/>
        <v>0</v>
      </c>
      <c r="N91" s="3">
        <f t="shared" si="11"/>
        <v>0</v>
      </c>
      <c r="O91" s="3">
        <f t="shared" si="11"/>
        <v>0</v>
      </c>
      <c r="P91" s="3">
        <f t="shared" si="11"/>
        <v>0</v>
      </c>
      <c r="Q91" s="3">
        <f t="shared" si="11"/>
        <v>0</v>
      </c>
      <c r="R91" s="3">
        <f t="shared" si="11"/>
        <v>0</v>
      </c>
      <c r="S91" s="3">
        <f t="shared" si="11"/>
        <v>0</v>
      </c>
      <c r="T91" s="3">
        <f t="shared" si="11"/>
        <v>0</v>
      </c>
      <c r="U91" s="3">
        <f t="shared" si="11"/>
        <v>0</v>
      </c>
      <c r="V91" s="3">
        <f t="shared" si="11"/>
        <v>0</v>
      </c>
    </row>
    <row r="92" spans="1:22" x14ac:dyDescent="0.35">
      <c r="A92" s="39"/>
      <c r="B92" s="40" t="s">
        <v>84</v>
      </c>
      <c r="C92" s="4">
        <v>32561</v>
      </c>
      <c r="D92" s="4">
        <v>59072</v>
      </c>
      <c r="E92" s="4">
        <v>68683</v>
      </c>
      <c r="F92" s="4">
        <v>76998</v>
      </c>
      <c r="G92" s="4">
        <v>123140</v>
      </c>
      <c r="H92" s="4">
        <v>188222</v>
      </c>
      <c r="I92" s="4">
        <v>234275</v>
      </c>
      <c r="J92" s="4">
        <v>230360</v>
      </c>
      <c r="K92" s="4">
        <v>248736</v>
      </c>
      <c r="L92" s="4">
        <v>273131</v>
      </c>
      <c r="M92" s="4">
        <v>238188</v>
      </c>
      <c r="N92" s="4">
        <v>234035</v>
      </c>
      <c r="O92" s="4">
        <v>212192</v>
      </c>
      <c r="P92" s="4">
        <v>172189</v>
      </c>
      <c r="Q92" s="4">
        <v>132767</v>
      </c>
      <c r="R92" s="4">
        <v>117901</v>
      </c>
      <c r="S92" s="4">
        <v>96136</v>
      </c>
      <c r="T92" s="4">
        <v>65432</v>
      </c>
      <c r="U92" s="4">
        <v>62281</v>
      </c>
      <c r="V92" s="4">
        <v>59232</v>
      </c>
    </row>
    <row r="93" spans="1:22" x14ac:dyDescent="0.35">
      <c r="B93" s="39"/>
      <c r="C93" s="39" t="s">
        <v>61</v>
      </c>
      <c r="D93" s="3"/>
      <c r="E93" s="3"/>
      <c r="F93" s="3"/>
      <c r="G93" s="3"/>
      <c r="H93" s="3"/>
      <c r="I93" s="3"/>
      <c r="J93" s="3"/>
      <c r="K93" s="3"/>
      <c r="L93" s="3"/>
      <c r="M93" s="3"/>
      <c r="N93" s="3"/>
      <c r="O93" s="3"/>
      <c r="P93" s="3"/>
      <c r="Q93" s="3"/>
      <c r="R93" s="3"/>
      <c r="S93" s="3"/>
      <c r="T93" s="3"/>
      <c r="U93" s="3"/>
      <c r="V93" s="3"/>
    </row>
    <row r="94" spans="1:22" x14ac:dyDescent="0.35">
      <c r="B94" s="40" t="s">
        <v>85</v>
      </c>
      <c r="C94" s="211">
        <f>SUM(C69:L69)/SUM(C91:L91)</f>
        <v>605.64411179981346</v>
      </c>
      <c r="E94" s="3"/>
      <c r="H94" s="3"/>
    </row>
    <row r="95" spans="1:22" x14ac:dyDescent="0.35">
      <c r="B95" s="40" t="s">
        <v>86</v>
      </c>
      <c r="C95" s="211">
        <f>SUM(C78:L78)/SUM(C91:L91)</f>
        <v>738.02110479585917</v>
      </c>
      <c r="D95" s="3"/>
      <c r="E95" s="3"/>
      <c r="H95" s="3"/>
    </row>
    <row r="96" spans="1:22" x14ac:dyDescent="0.35">
      <c r="B96" s="40" t="s">
        <v>87</v>
      </c>
      <c r="C96" s="211">
        <f>SUM(C87:L87)/SUM(C91:L91)</f>
        <v>531.02964555951905</v>
      </c>
      <c r="D96" s="3"/>
      <c r="E96" s="3"/>
      <c r="H96" s="3"/>
    </row>
    <row r="97" spans="2:22" x14ac:dyDescent="0.35">
      <c r="C97" s="167"/>
    </row>
    <row r="98" spans="2:22" x14ac:dyDescent="0.35">
      <c r="B98" s="40" t="s">
        <v>88</v>
      </c>
      <c r="C98" s="211">
        <f>SUM(C68:T68)/SUM(C92:T92)</f>
        <v>383.0721008482198</v>
      </c>
    </row>
    <row r="99" spans="2:22" x14ac:dyDescent="0.35">
      <c r="B99" s="40" t="s">
        <v>89</v>
      </c>
      <c r="C99" s="211">
        <f>SUM(C77:T77)/SUM(C92:T92)</f>
        <v>383.0721008482198</v>
      </c>
      <c r="E99" s="6"/>
    </row>
    <row r="100" spans="2:22" x14ac:dyDescent="0.35">
      <c r="B100" s="40" t="s">
        <v>90</v>
      </c>
      <c r="C100" s="211">
        <f>SUM(C86:T86)/SUM(C92:T92)</f>
        <v>383.0721008482198</v>
      </c>
      <c r="E100" s="3"/>
    </row>
    <row r="101" spans="2:22" x14ac:dyDescent="0.35">
      <c r="C101" s="167"/>
      <c r="E101" s="3"/>
    </row>
    <row r="102" spans="2:22" x14ac:dyDescent="0.35">
      <c r="B102" s="40" t="s">
        <v>91</v>
      </c>
      <c r="C102" s="211">
        <f>SUM(C70:V70)/SUM(C67:V67)</f>
        <v>67.063649520715359</v>
      </c>
      <c r="E102" s="3"/>
    </row>
    <row r="103" spans="2:22" x14ac:dyDescent="0.35">
      <c r="B103" s="40" t="s">
        <v>92</v>
      </c>
      <c r="C103" s="211">
        <f>SUM(C79:V79)/SUM(C67:V67)</f>
        <v>71.032923671442774</v>
      </c>
    </row>
    <row r="104" spans="2:22" x14ac:dyDescent="0.35">
      <c r="B104" s="40" t="s">
        <v>93</v>
      </c>
      <c r="C104" s="211">
        <f>SUM(C88:V88)/SUM(C67:V67)</f>
        <v>65.343304632333542</v>
      </c>
    </row>
    <row r="105" spans="2:22" x14ac:dyDescent="0.35">
      <c r="C105" s="167"/>
    </row>
    <row r="106" spans="2:22" x14ac:dyDescent="0.35">
      <c r="B106" s="40" t="s">
        <v>94</v>
      </c>
      <c r="C106" s="211">
        <f>SUM(C71:O71)/SUM(C92:O92)</f>
        <v>27.108690564941849</v>
      </c>
    </row>
    <row r="107" spans="2:22" x14ac:dyDescent="0.35">
      <c r="B107" s="40" t="s">
        <v>95</v>
      </c>
      <c r="C107" s="211">
        <f>SUM(C80:O80)/SUM(C92:O92)</f>
        <v>27.108690564941849</v>
      </c>
    </row>
    <row r="108" spans="2:22" x14ac:dyDescent="0.35">
      <c r="B108" s="40" t="s">
        <v>96</v>
      </c>
      <c r="C108" s="211">
        <f>SUM(C89:O89)/SUM(C92:O92)</f>
        <v>27.108690564941849</v>
      </c>
    </row>
    <row r="111" spans="2:22" x14ac:dyDescent="0.35">
      <c r="B111" s="40" t="s">
        <v>97</v>
      </c>
      <c r="C111" s="208">
        <f>C36</f>
        <v>30235</v>
      </c>
      <c r="D111" s="208">
        <f t="shared" ref="D111:V111" si="12">D36</f>
        <v>83593</v>
      </c>
      <c r="E111" s="208">
        <f t="shared" si="12"/>
        <v>143230</v>
      </c>
      <c r="F111" s="208">
        <f t="shared" si="12"/>
        <v>207076</v>
      </c>
      <c r="G111" s="208">
        <f t="shared" si="12"/>
        <v>311614</v>
      </c>
      <c r="H111" s="208">
        <f t="shared" si="12"/>
        <v>472872</v>
      </c>
      <c r="I111" s="208">
        <f t="shared" si="12"/>
        <v>670217</v>
      </c>
      <c r="J111" s="208">
        <f t="shared" si="12"/>
        <v>855646</v>
      </c>
      <c r="K111" s="208">
        <f t="shared" si="12"/>
        <v>1051521</v>
      </c>
      <c r="L111" s="208">
        <f t="shared" si="12"/>
        <v>1263773</v>
      </c>
      <c r="M111" s="208">
        <f t="shared" si="12"/>
        <v>1435880</v>
      </c>
      <c r="N111" s="208">
        <f t="shared" si="12"/>
        <v>1599533</v>
      </c>
      <c r="O111" s="208">
        <f t="shared" si="12"/>
        <v>1738612</v>
      </c>
      <c r="P111" s="208">
        <f t="shared" si="12"/>
        <v>1837045</v>
      </c>
      <c r="Q111" s="208">
        <f t="shared" si="12"/>
        <v>1897110</v>
      </c>
      <c r="R111" s="208">
        <f t="shared" si="12"/>
        <v>1943951</v>
      </c>
      <c r="S111" s="208">
        <f t="shared" si="12"/>
        <v>1971397</v>
      </c>
      <c r="T111" s="208">
        <f t="shared" si="12"/>
        <v>1971397</v>
      </c>
      <c r="U111" s="208">
        <f t="shared" si="12"/>
        <v>1971397</v>
      </c>
      <c r="V111" s="208">
        <f t="shared" si="12"/>
        <v>1971397</v>
      </c>
    </row>
    <row r="112" spans="2:22" x14ac:dyDescent="0.35">
      <c r="B112" s="40" t="s">
        <v>98</v>
      </c>
      <c r="C112" s="208">
        <f t="shared" ref="C112:V112" si="13">C183</f>
        <v>8216780.1699065296</v>
      </c>
      <c r="D112" s="208">
        <f t="shared" si="13"/>
        <v>7832834.4963622466</v>
      </c>
      <c r="E112" s="208">
        <f t="shared" si="13"/>
        <v>7447035.1107443366</v>
      </c>
      <c r="F112" s="208">
        <f t="shared" si="13"/>
        <v>6984820.6996061625</v>
      </c>
      <c r="G112" s="208">
        <f t="shared" si="13"/>
        <v>6442873.1686797086</v>
      </c>
      <c r="H112" s="208">
        <f t="shared" si="13"/>
        <v>5887071.3019443322</v>
      </c>
      <c r="I112" s="208">
        <f t="shared" si="13"/>
        <v>5312777.6039058957</v>
      </c>
      <c r="J112" s="208">
        <f t="shared" si="13"/>
        <v>4696800.1107768668</v>
      </c>
      <c r="K112" s="208">
        <f t="shared" si="13"/>
        <v>4045973.7954985043</v>
      </c>
      <c r="L112" s="208">
        <f t="shared" si="13"/>
        <v>3364298.1312035136</v>
      </c>
      <c r="M112" s="208">
        <f t="shared" si="13"/>
        <v>2527786.9147202354</v>
      </c>
      <c r="N112" s="208">
        <f t="shared" si="13"/>
        <v>1808405.940029504</v>
      </c>
      <c r="O112" s="208">
        <f t="shared" si="13"/>
        <v>1073148.789961711</v>
      </c>
      <c r="P112" s="208">
        <f t="shared" si="13"/>
        <v>397401.32582072308</v>
      </c>
      <c r="Q112" s="208">
        <f t="shared" si="13"/>
        <v>294084.36911281518</v>
      </c>
      <c r="R112" s="208">
        <f t="shared" si="13"/>
        <v>0</v>
      </c>
      <c r="S112" s="208">
        <f t="shared" si="13"/>
        <v>0</v>
      </c>
      <c r="T112" s="208">
        <f t="shared" si="13"/>
        <v>0</v>
      </c>
      <c r="U112" s="208">
        <f t="shared" si="13"/>
        <v>0</v>
      </c>
      <c r="V112" s="208">
        <f t="shared" si="13"/>
        <v>0</v>
      </c>
    </row>
    <row r="113" spans="1:22" x14ac:dyDescent="0.35">
      <c r="B113" s="40" t="s">
        <v>99</v>
      </c>
      <c r="C113" s="80">
        <f>SUM(C111:C112)</f>
        <v>8247015.1699065296</v>
      </c>
      <c r="D113" s="80">
        <f t="shared" ref="D113:V113" si="14">SUM(D111:D112)</f>
        <v>7916427.4963622466</v>
      </c>
      <c r="E113" s="80">
        <f t="shared" si="14"/>
        <v>7590265.1107443366</v>
      </c>
      <c r="F113" s="80">
        <f t="shared" si="14"/>
        <v>7191896.6996061625</v>
      </c>
      <c r="G113" s="80">
        <f t="shared" si="14"/>
        <v>6754487.1686797086</v>
      </c>
      <c r="H113" s="80">
        <f t="shared" si="14"/>
        <v>6359943.3019443322</v>
      </c>
      <c r="I113" s="80">
        <f t="shared" si="14"/>
        <v>5982994.6039058957</v>
      </c>
      <c r="J113" s="80">
        <f t="shared" si="14"/>
        <v>5552446.1107768668</v>
      </c>
      <c r="K113" s="80">
        <f t="shared" si="14"/>
        <v>5097494.7954985043</v>
      </c>
      <c r="L113" s="80">
        <f t="shared" si="14"/>
        <v>4628071.1312035136</v>
      </c>
      <c r="M113" s="80">
        <f t="shared" si="14"/>
        <v>3963666.9147202354</v>
      </c>
      <c r="N113" s="80">
        <f t="shared" si="14"/>
        <v>3407938.9400295038</v>
      </c>
      <c r="O113" s="80">
        <f t="shared" si="14"/>
        <v>2811760.789961711</v>
      </c>
      <c r="P113" s="80">
        <f t="shared" si="14"/>
        <v>2234446.3258207231</v>
      </c>
      <c r="Q113" s="80">
        <f t="shared" si="14"/>
        <v>2191194.3691128152</v>
      </c>
      <c r="R113" s="80">
        <f t="shared" si="14"/>
        <v>1943951</v>
      </c>
      <c r="S113" s="80">
        <f t="shared" si="14"/>
        <v>1971397</v>
      </c>
      <c r="T113" s="80">
        <f t="shared" si="14"/>
        <v>1971397</v>
      </c>
      <c r="U113" s="80">
        <f t="shared" si="14"/>
        <v>1971397</v>
      </c>
      <c r="V113" s="80">
        <f t="shared" si="14"/>
        <v>1971397</v>
      </c>
    </row>
    <row r="116" spans="1:22" x14ac:dyDescent="0.35">
      <c r="B116" s="40" t="s">
        <v>100</v>
      </c>
      <c r="C116" s="74" t="s">
        <v>101</v>
      </c>
      <c r="D116" s="74" t="s">
        <v>30</v>
      </c>
    </row>
    <row r="119" spans="1:22" ht="15.5" x14ac:dyDescent="0.35">
      <c r="A119" s="56" t="s">
        <v>102</v>
      </c>
      <c r="C119" s="39"/>
    </row>
    <row r="120" spans="1:22" x14ac:dyDescent="0.35">
      <c r="C120" s="81"/>
    </row>
    <row r="121" spans="1:22" x14ac:dyDescent="0.35">
      <c r="B121" s="40" t="s">
        <v>103</v>
      </c>
      <c r="C121" s="55">
        <v>7.8E-2</v>
      </c>
      <c r="D121" s="82"/>
      <c r="E121" s="121"/>
    </row>
    <row r="122" spans="1:22" x14ac:dyDescent="0.35">
      <c r="B122" s="40" t="s">
        <v>104</v>
      </c>
      <c r="C122" s="55">
        <v>7.0000000000000007E-2</v>
      </c>
      <c r="F122" s="121"/>
    </row>
    <row r="125" spans="1:22" x14ac:dyDescent="0.35">
      <c r="B125" s="40"/>
      <c r="C125" s="43">
        <v>1</v>
      </c>
      <c r="D125" s="43">
        <v>2</v>
      </c>
      <c r="E125" s="43">
        <v>3</v>
      </c>
      <c r="F125" s="43">
        <v>4</v>
      </c>
      <c r="G125" s="43">
        <v>5</v>
      </c>
      <c r="H125" s="43">
        <v>6</v>
      </c>
      <c r="I125" s="43">
        <v>7</v>
      </c>
      <c r="J125" s="43">
        <v>8</v>
      </c>
      <c r="K125" s="43">
        <v>9</v>
      </c>
      <c r="L125" s="43">
        <v>10</v>
      </c>
      <c r="M125" s="43">
        <v>11</v>
      </c>
      <c r="N125" s="43">
        <v>12</v>
      </c>
      <c r="O125" s="43">
        <v>13</v>
      </c>
      <c r="P125" s="43">
        <v>14</v>
      </c>
      <c r="Q125" s="43">
        <v>15</v>
      </c>
      <c r="R125" s="43">
        <v>16</v>
      </c>
      <c r="S125" s="43">
        <v>17</v>
      </c>
      <c r="T125" s="43">
        <v>18</v>
      </c>
      <c r="U125" s="43">
        <v>19</v>
      </c>
      <c r="V125" s="43">
        <v>20</v>
      </c>
    </row>
    <row r="126" spans="1:22" x14ac:dyDescent="0.35">
      <c r="B126" s="40"/>
      <c r="C126" s="15" t="s">
        <v>0</v>
      </c>
      <c r="D126" s="15" t="s">
        <v>1</v>
      </c>
      <c r="E126" s="52" t="s">
        <v>2</v>
      </c>
      <c r="F126" s="52" t="s">
        <v>3</v>
      </c>
      <c r="G126" s="15" t="s">
        <v>4</v>
      </c>
      <c r="H126" s="15" t="s">
        <v>5</v>
      </c>
      <c r="I126" s="15" t="s">
        <v>6</v>
      </c>
      <c r="J126" s="15" t="s">
        <v>7</v>
      </c>
      <c r="K126" s="15" t="s">
        <v>8</v>
      </c>
      <c r="L126" s="53" t="s">
        <v>9</v>
      </c>
      <c r="M126" s="15" t="s">
        <v>63</v>
      </c>
      <c r="N126" s="15" t="s">
        <v>64</v>
      </c>
      <c r="O126" s="15" t="s">
        <v>65</v>
      </c>
      <c r="P126" s="15" t="s">
        <v>66</v>
      </c>
      <c r="Q126" s="15" t="s">
        <v>67</v>
      </c>
      <c r="R126" s="15" t="s">
        <v>68</v>
      </c>
      <c r="S126" s="15" t="s">
        <v>69</v>
      </c>
      <c r="T126" s="15" t="s">
        <v>70</v>
      </c>
      <c r="U126" s="15" t="s">
        <v>71</v>
      </c>
      <c r="V126" s="15" t="s">
        <v>72</v>
      </c>
    </row>
    <row r="127" spans="1:22" x14ac:dyDescent="0.35">
      <c r="B127" s="40" t="s">
        <v>105</v>
      </c>
      <c r="C127" s="57">
        <f t="shared" ref="C127:V128" si="15">1/(1+$C121)^(C$125-1)</f>
        <v>1</v>
      </c>
      <c r="D127" s="57">
        <f t="shared" si="15"/>
        <v>0.92764378478664189</v>
      </c>
      <c r="E127" s="57">
        <f>1/(1+$C121)^(E$125-1)</f>
        <v>0.86052299145328559</v>
      </c>
      <c r="F127" s="57">
        <f t="shared" si="15"/>
        <v>0.79825880468764887</v>
      </c>
      <c r="G127" s="57">
        <f t="shared" si="15"/>
        <v>0.74049981881971139</v>
      </c>
      <c r="H127" s="57">
        <f t="shared" si="15"/>
        <v>0.68692005456373961</v>
      </c>
      <c r="I127" s="57">
        <f t="shared" si="15"/>
        <v>0.63721711926135394</v>
      </c>
      <c r="J127" s="57">
        <f t="shared" si="15"/>
        <v>0.59111050024244338</v>
      </c>
      <c r="K127" s="57">
        <f t="shared" si="15"/>
        <v>0.54833998167202536</v>
      </c>
      <c r="L127" s="57">
        <f t="shared" si="15"/>
        <v>0.50866417594807545</v>
      </c>
      <c r="M127" s="57">
        <f t="shared" si="15"/>
        <v>0.47185916136185102</v>
      </c>
      <c r="N127" s="57">
        <f t="shared" si="15"/>
        <v>0.43771721833195826</v>
      </c>
      <c r="O127" s="57">
        <f t="shared" si="15"/>
        <v>0.40604565707973861</v>
      </c>
      <c r="P127" s="57">
        <f t="shared" si="15"/>
        <v>0.37666573012962762</v>
      </c>
      <c r="Q127" s="57">
        <f t="shared" si="15"/>
        <v>0.3494116234968716</v>
      </c>
      <c r="R127" s="57">
        <f t="shared" si="15"/>
        <v>0.32412952086908314</v>
      </c>
      <c r="S127" s="57">
        <f t="shared" si="15"/>
        <v>0.30067673550007712</v>
      </c>
      <c r="T127" s="57">
        <f t="shared" si="15"/>
        <v>0.27892090491658356</v>
      </c>
      <c r="U127" s="57">
        <f t="shared" si="15"/>
        <v>0.25873924389293468</v>
      </c>
      <c r="V127" s="57">
        <f t="shared" si="15"/>
        <v>0.2400178514776759</v>
      </c>
    </row>
    <row r="128" spans="1:22" x14ac:dyDescent="0.35">
      <c r="B128" s="40" t="s">
        <v>106</v>
      </c>
      <c r="C128" s="57">
        <f>1/(1+$C122)^(C$125-1)</f>
        <v>1</v>
      </c>
      <c r="D128" s="57">
        <f t="shared" si="15"/>
        <v>0.93457943925233644</v>
      </c>
      <c r="E128" s="57">
        <f t="shared" si="15"/>
        <v>0.87343872827321156</v>
      </c>
      <c r="F128" s="57">
        <f t="shared" si="15"/>
        <v>0.81629787689085187</v>
      </c>
      <c r="G128" s="57">
        <f t="shared" si="15"/>
        <v>0.7628952120475252</v>
      </c>
      <c r="H128" s="57">
        <f t="shared" si="15"/>
        <v>0.71298617948366838</v>
      </c>
      <c r="I128" s="57">
        <f t="shared" si="15"/>
        <v>0.66634222381651254</v>
      </c>
      <c r="J128" s="57">
        <f t="shared" si="15"/>
        <v>0.62274974188459109</v>
      </c>
      <c r="K128" s="57">
        <f t="shared" si="15"/>
        <v>0.5820091045650384</v>
      </c>
      <c r="L128" s="57">
        <f t="shared" si="15"/>
        <v>0.54393374258414806</v>
      </c>
      <c r="M128" s="57">
        <f t="shared" si="15"/>
        <v>0.5083492921347178</v>
      </c>
      <c r="N128" s="57">
        <f t="shared" si="15"/>
        <v>0.47509279638758667</v>
      </c>
      <c r="O128" s="57">
        <f t="shared" si="15"/>
        <v>0.44401195924073528</v>
      </c>
      <c r="P128" s="57">
        <f t="shared" si="15"/>
        <v>0.41496444788853759</v>
      </c>
      <c r="Q128" s="57">
        <f t="shared" si="15"/>
        <v>0.3878172410173249</v>
      </c>
      <c r="R128" s="57">
        <f t="shared" si="15"/>
        <v>0.36244601964235967</v>
      </c>
      <c r="S128" s="57">
        <f t="shared" si="15"/>
        <v>0.33873459779659787</v>
      </c>
      <c r="T128" s="57">
        <f t="shared" si="15"/>
        <v>0.31657439046411018</v>
      </c>
      <c r="U128" s="57">
        <f t="shared" si="15"/>
        <v>0.29586391632159825</v>
      </c>
      <c r="V128" s="57">
        <f t="shared" si="15"/>
        <v>0.27650833301083949</v>
      </c>
    </row>
    <row r="129" spans="1:22" x14ac:dyDescent="0.35">
      <c r="B129" s="40"/>
    </row>
    <row r="130" spans="1:22" x14ac:dyDescent="0.35">
      <c r="B130" s="40"/>
    </row>
    <row r="131" spans="1:22" ht="15.5" x14ac:dyDescent="0.35">
      <c r="A131" s="56" t="s">
        <v>107</v>
      </c>
      <c r="C131" s="39"/>
    </row>
    <row r="132" spans="1:22" s="118" customFormat="1" x14ac:dyDescent="0.35">
      <c r="A132" s="1" t="s">
        <v>108</v>
      </c>
      <c r="D132" s="60"/>
    </row>
    <row r="134" spans="1:22" x14ac:dyDescent="0.35">
      <c r="C134" s="43">
        <v>1</v>
      </c>
      <c r="D134" s="43">
        <v>2</v>
      </c>
      <c r="E134" s="43">
        <v>3</v>
      </c>
      <c r="F134" s="43">
        <v>4</v>
      </c>
      <c r="G134" s="43">
        <v>5</v>
      </c>
      <c r="H134" s="43">
        <v>6</v>
      </c>
      <c r="I134" s="43">
        <v>7</v>
      </c>
      <c r="J134" s="43">
        <v>8</v>
      </c>
      <c r="K134" s="43">
        <v>9</v>
      </c>
      <c r="L134" s="43">
        <v>10</v>
      </c>
      <c r="M134" s="43">
        <v>11</v>
      </c>
      <c r="N134" s="43">
        <v>12</v>
      </c>
      <c r="O134" s="43">
        <v>13</v>
      </c>
      <c r="P134" s="43">
        <v>14</v>
      </c>
      <c r="Q134" s="43">
        <v>15</v>
      </c>
      <c r="R134" s="43">
        <v>16</v>
      </c>
      <c r="S134" s="43">
        <v>17</v>
      </c>
      <c r="T134" s="43">
        <v>18</v>
      </c>
      <c r="U134" s="43">
        <v>19</v>
      </c>
      <c r="V134" s="43">
        <v>20</v>
      </c>
    </row>
    <row r="135" spans="1:22" x14ac:dyDescent="0.35">
      <c r="C135" s="15" t="s">
        <v>0</v>
      </c>
      <c r="D135" s="15" t="s">
        <v>1</v>
      </c>
      <c r="E135" s="52" t="s">
        <v>2</v>
      </c>
      <c r="F135" s="52" t="s">
        <v>3</v>
      </c>
      <c r="G135" s="15" t="s">
        <v>4</v>
      </c>
      <c r="H135" s="15" t="s">
        <v>5</v>
      </c>
      <c r="I135" s="15" t="s">
        <v>6</v>
      </c>
      <c r="J135" s="15" t="s">
        <v>7</v>
      </c>
      <c r="K135" s="15" t="s">
        <v>8</v>
      </c>
      <c r="L135" s="15" t="s">
        <v>9</v>
      </c>
      <c r="M135" s="15" t="s">
        <v>63</v>
      </c>
      <c r="N135" s="15" t="s">
        <v>64</v>
      </c>
      <c r="O135" s="15" t="s">
        <v>65</v>
      </c>
      <c r="P135" s="15" t="s">
        <v>66</v>
      </c>
      <c r="Q135" s="15" t="s">
        <v>67</v>
      </c>
      <c r="R135" s="15" t="s">
        <v>68</v>
      </c>
      <c r="S135" s="15" t="s">
        <v>69</v>
      </c>
      <c r="T135" s="15" t="s">
        <v>70</v>
      </c>
      <c r="U135" s="15" t="s">
        <v>71</v>
      </c>
      <c r="V135" s="15" t="s">
        <v>72</v>
      </c>
    </row>
    <row r="136" spans="1:22" x14ac:dyDescent="0.35">
      <c r="B136" s="40" t="s">
        <v>16</v>
      </c>
      <c r="C136" s="58">
        <v>1.7</v>
      </c>
      <c r="D136" s="58">
        <v>1.7271026396852263</v>
      </c>
      <c r="E136" s="58">
        <v>1.7577134210582104</v>
      </c>
      <c r="F136" s="58">
        <v>1.7919570004439009</v>
      </c>
      <c r="G136" s="58">
        <v>1.8277961404527789</v>
      </c>
      <c r="H136" s="58">
        <v>1.8277961404527789</v>
      </c>
      <c r="I136" s="58">
        <v>1.8277961404527789</v>
      </c>
      <c r="J136" s="58">
        <v>1.8277961404527789</v>
      </c>
      <c r="K136" s="58">
        <v>1.8277961404527789</v>
      </c>
      <c r="L136" s="58">
        <v>1.8277961404527789</v>
      </c>
      <c r="M136" s="58">
        <v>1.8277961404527789</v>
      </c>
      <c r="N136" s="58">
        <v>1.8277961404527789</v>
      </c>
      <c r="O136" s="58">
        <v>1.8277961404527789</v>
      </c>
      <c r="P136" s="58">
        <v>1.8277961404527789</v>
      </c>
      <c r="Q136" s="58">
        <v>1.8277961404527789</v>
      </c>
      <c r="R136" s="58">
        <v>1.8277961404527789</v>
      </c>
      <c r="S136" s="58">
        <v>1.8277961404527789</v>
      </c>
      <c r="T136" s="58">
        <v>1.8277961404527789</v>
      </c>
      <c r="U136" s="58">
        <v>1.8277961404527789</v>
      </c>
      <c r="V136" s="58">
        <v>1.8277961404527789</v>
      </c>
    </row>
    <row r="137" spans="1:22" ht="15" thickBot="1" x14ac:dyDescent="0.4">
      <c r="B137" s="40" t="s">
        <v>18</v>
      </c>
      <c r="C137" s="58">
        <v>4</v>
      </c>
      <c r="D137" s="58">
        <v>4</v>
      </c>
      <c r="E137" s="58">
        <v>4</v>
      </c>
      <c r="F137" s="58">
        <v>4</v>
      </c>
      <c r="G137" s="58">
        <v>4</v>
      </c>
      <c r="H137" s="58">
        <v>4</v>
      </c>
      <c r="I137" s="58">
        <v>4</v>
      </c>
      <c r="J137" s="58">
        <v>4</v>
      </c>
      <c r="K137" s="58">
        <v>4</v>
      </c>
      <c r="L137" s="58">
        <v>4</v>
      </c>
      <c r="M137" s="58">
        <v>4</v>
      </c>
      <c r="N137" s="58">
        <v>4</v>
      </c>
      <c r="O137" s="58">
        <v>4</v>
      </c>
      <c r="P137" s="58">
        <v>4</v>
      </c>
      <c r="Q137" s="58">
        <v>4</v>
      </c>
      <c r="R137" s="58">
        <v>4</v>
      </c>
      <c r="S137" s="58">
        <v>4</v>
      </c>
      <c r="T137" s="58">
        <v>4</v>
      </c>
      <c r="U137" s="58">
        <v>4</v>
      </c>
      <c r="V137" s="58">
        <v>4</v>
      </c>
    </row>
    <row r="138" spans="1:22" ht="15" thickBot="1" x14ac:dyDescent="0.4">
      <c r="B138" s="40" t="s">
        <v>17</v>
      </c>
      <c r="C138" s="213">
        <f>AVERAGE(C136:C137)</f>
        <v>2.85</v>
      </c>
      <c r="D138" s="213">
        <f t="shared" ref="D138:V138" si="16">AVERAGE(D136:D137)</f>
        <v>2.863551319842613</v>
      </c>
      <c r="E138" s="213">
        <f t="shared" si="16"/>
        <v>2.8788567105291052</v>
      </c>
      <c r="F138" s="213">
        <f t="shared" si="16"/>
        <v>2.8959785002219505</v>
      </c>
      <c r="G138" s="213">
        <f>AVERAGE(G136:G137)</f>
        <v>2.9138980702263897</v>
      </c>
      <c r="H138" s="213">
        <f t="shared" si="16"/>
        <v>2.9138980702263897</v>
      </c>
      <c r="I138" s="213">
        <f t="shared" si="16"/>
        <v>2.9138980702263897</v>
      </c>
      <c r="J138" s="213">
        <f t="shared" si="16"/>
        <v>2.9138980702263897</v>
      </c>
      <c r="K138" s="213">
        <f t="shared" si="16"/>
        <v>2.9138980702263897</v>
      </c>
      <c r="L138" s="213">
        <f t="shared" si="16"/>
        <v>2.9138980702263897</v>
      </c>
      <c r="M138" s="213">
        <f t="shared" si="16"/>
        <v>2.9138980702263897</v>
      </c>
      <c r="N138" s="213">
        <f t="shared" si="16"/>
        <v>2.9138980702263897</v>
      </c>
      <c r="O138" s="213">
        <f t="shared" si="16"/>
        <v>2.9138980702263897</v>
      </c>
      <c r="P138" s="213">
        <f t="shared" si="16"/>
        <v>2.9138980702263897</v>
      </c>
      <c r="Q138" s="213">
        <f t="shared" si="16"/>
        <v>2.9138980702263897</v>
      </c>
      <c r="R138" s="213">
        <f t="shared" si="16"/>
        <v>2.9138980702263897</v>
      </c>
      <c r="S138" s="213">
        <f t="shared" si="16"/>
        <v>2.9138980702263897</v>
      </c>
      <c r="T138" s="213">
        <f t="shared" si="16"/>
        <v>2.9138980702263897</v>
      </c>
      <c r="U138" s="213">
        <f t="shared" si="16"/>
        <v>2.9138980702263897</v>
      </c>
      <c r="V138" s="213">
        <f t="shared" si="16"/>
        <v>2.9138980702263897</v>
      </c>
    </row>
    <row r="139" spans="1:22" x14ac:dyDescent="0.35">
      <c r="B139" s="40"/>
    </row>
    <row r="141" spans="1:22" ht="15.5" x14ac:dyDescent="0.35">
      <c r="A141" s="56" t="s">
        <v>109</v>
      </c>
      <c r="B141" s="40"/>
    </row>
    <row r="142" spans="1:22" x14ac:dyDescent="0.35">
      <c r="B142" s="40" t="s">
        <v>110</v>
      </c>
      <c r="C142" s="58">
        <v>27</v>
      </c>
      <c r="D142" s="39"/>
    </row>
    <row r="143" spans="1:22" x14ac:dyDescent="0.35">
      <c r="B143" s="40"/>
    </row>
    <row r="144" spans="1:22" ht="21" x14ac:dyDescent="0.5">
      <c r="A144" s="203" t="s">
        <v>111</v>
      </c>
      <c r="B144" s="40"/>
    </row>
    <row r="145" spans="1:22" ht="18.5" x14ac:dyDescent="0.45">
      <c r="A145" s="50"/>
      <c r="B145" s="40"/>
    </row>
    <row r="146" spans="1:22" ht="15.5" x14ac:dyDescent="0.35">
      <c r="A146" s="56" t="s">
        <v>112</v>
      </c>
    </row>
    <row r="147" spans="1:22" x14ac:dyDescent="0.35">
      <c r="B147" s="40"/>
    </row>
    <row r="148" spans="1:22" x14ac:dyDescent="0.35">
      <c r="B148" s="38" t="s">
        <v>17</v>
      </c>
      <c r="C148" s="43">
        <v>1</v>
      </c>
      <c r="D148" s="43">
        <v>2</v>
      </c>
      <c r="E148" s="43">
        <v>3</v>
      </c>
      <c r="F148" s="43">
        <v>4</v>
      </c>
      <c r="G148" s="43">
        <v>5</v>
      </c>
      <c r="H148" s="43">
        <v>6</v>
      </c>
      <c r="I148" s="43">
        <v>7</v>
      </c>
      <c r="J148" s="43">
        <v>8</v>
      </c>
      <c r="K148" s="43">
        <v>9</v>
      </c>
      <c r="L148" s="43">
        <v>10</v>
      </c>
      <c r="M148" s="43">
        <v>11</v>
      </c>
      <c r="N148" s="43">
        <v>12</v>
      </c>
      <c r="O148" s="43">
        <v>13</v>
      </c>
      <c r="P148" s="43">
        <v>14</v>
      </c>
      <c r="Q148" s="43">
        <v>15</v>
      </c>
      <c r="R148" s="43">
        <v>16</v>
      </c>
      <c r="S148" s="43">
        <v>17</v>
      </c>
      <c r="T148" s="43">
        <v>18</v>
      </c>
      <c r="U148" s="43">
        <v>19</v>
      </c>
      <c r="V148" s="43">
        <v>20</v>
      </c>
    </row>
    <row r="149" spans="1:22" x14ac:dyDescent="0.35">
      <c r="B149" s="40"/>
      <c r="C149" s="15" t="s">
        <v>0</v>
      </c>
      <c r="D149" s="15" t="s">
        <v>1</v>
      </c>
      <c r="E149" s="52" t="s">
        <v>2</v>
      </c>
      <c r="F149" s="52" t="s">
        <v>3</v>
      </c>
      <c r="G149" s="15" t="s">
        <v>4</v>
      </c>
      <c r="H149" s="15" t="s">
        <v>5</v>
      </c>
      <c r="I149" s="15" t="s">
        <v>6</v>
      </c>
      <c r="J149" s="15" t="s">
        <v>7</v>
      </c>
      <c r="K149" s="15" t="s">
        <v>8</v>
      </c>
      <c r="L149" s="15" t="s">
        <v>9</v>
      </c>
      <c r="M149" s="15" t="s">
        <v>63</v>
      </c>
      <c r="N149" s="15" t="s">
        <v>64</v>
      </c>
      <c r="O149" s="15" t="s">
        <v>65</v>
      </c>
      <c r="P149" s="15" t="s">
        <v>66</v>
      </c>
      <c r="Q149" s="15" t="s">
        <v>67</v>
      </c>
      <c r="R149" s="15" t="s">
        <v>68</v>
      </c>
      <c r="S149" s="15" t="s">
        <v>69</v>
      </c>
      <c r="T149" s="15" t="s">
        <v>70</v>
      </c>
      <c r="U149" s="15" t="s">
        <v>71</v>
      </c>
      <c r="V149" s="15" t="s">
        <v>72</v>
      </c>
    </row>
    <row r="150" spans="1:22" x14ac:dyDescent="0.35">
      <c r="B150" s="40" t="s">
        <v>113</v>
      </c>
      <c r="C150" s="3">
        <f t="shared" ref="C150:V150" si="17">C68*C$127</f>
        <v>8400551.6384729613</v>
      </c>
      <c r="D150" s="3">
        <f t="shared" si="17"/>
        <v>16194843.956748739</v>
      </c>
      <c r="E150" s="3">
        <f t="shared" si="17"/>
        <v>18063357.341716345</v>
      </c>
      <c r="F150" s="3">
        <f t="shared" si="17"/>
        <v>19474836.708092593</v>
      </c>
      <c r="G150" s="3">
        <f t="shared" si="17"/>
        <v>31360480.971675839</v>
      </c>
      <c r="H150" s="3">
        <f t="shared" si="17"/>
        <v>47538310.902307905</v>
      </c>
      <c r="I150" s="3">
        <f t="shared" si="17"/>
        <v>56343368.616533458</v>
      </c>
      <c r="J150" s="3">
        <f t="shared" si="17"/>
        <v>50830401.056748465</v>
      </c>
      <c r="K150" s="3">
        <f t="shared" si="17"/>
        <v>51889979.806844018</v>
      </c>
      <c r="L150" s="3">
        <f t="shared" si="17"/>
        <v>54368695.875845231</v>
      </c>
      <c r="M150" s="3">
        <f t="shared" si="17"/>
        <v>43628393.015316941</v>
      </c>
      <c r="N150" s="3">
        <f t="shared" si="17"/>
        <v>40142434.7583948</v>
      </c>
      <c r="O150" s="3">
        <f t="shared" si="17"/>
        <v>33951832.862154618</v>
      </c>
      <c r="P150" s="3">
        <f t="shared" si="17"/>
        <v>25792532.731174566</v>
      </c>
      <c r="Q150" s="3">
        <f t="shared" si="17"/>
        <v>19060987.788346682</v>
      </c>
      <c r="R150" s="3">
        <f t="shared" si="17"/>
        <v>16362848.274058037</v>
      </c>
      <c r="S150" s="3">
        <f t="shared" si="17"/>
        <v>12967917.767773289</v>
      </c>
      <c r="T150" s="3">
        <f t="shared" si="17"/>
        <v>8642769.1981511991</v>
      </c>
      <c r="U150" s="3">
        <f t="shared" si="17"/>
        <v>7773365.4364901576</v>
      </c>
      <c r="V150" s="3">
        <f t="shared" si="17"/>
        <v>7020723.4367879722</v>
      </c>
    </row>
    <row r="151" spans="1:22" x14ac:dyDescent="0.35">
      <c r="B151" s="40" t="s">
        <v>114</v>
      </c>
      <c r="C151" s="3">
        <f t="shared" ref="C151:V151" si="18">C69*C$127</f>
        <v>74398506.363295123</v>
      </c>
      <c r="D151" s="3">
        <f t="shared" si="18"/>
        <v>60969053.143980853</v>
      </c>
      <c r="E151" s="3">
        <f t="shared" si="18"/>
        <v>40683047.814601295</v>
      </c>
      <c r="F151" s="3">
        <f t="shared" si="18"/>
        <v>108874564.47391699</v>
      </c>
      <c r="G151" s="3">
        <f t="shared" si="18"/>
        <v>193443770.99181193</v>
      </c>
      <c r="H151" s="3">
        <f t="shared" si="18"/>
        <v>168047662.22524294</v>
      </c>
      <c r="I151" s="3">
        <f t="shared" si="18"/>
        <v>51495322.055658184</v>
      </c>
      <c r="J151" s="3">
        <f t="shared" si="18"/>
        <v>86085529.570177674</v>
      </c>
      <c r="K151" s="3">
        <f t="shared" si="18"/>
        <v>146166245.06365332</v>
      </c>
      <c r="L151" s="3">
        <f t="shared" si="18"/>
        <v>2012395.6181745513</v>
      </c>
      <c r="M151" s="3">
        <f t="shared" si="18"/>
        <v>1309146.6743545069</v>
      </c>
      <c r="N151" s="3">
        <f t="shared" si="18"/>
        <v>1096893.3714917363</v>
      </c>
      <c r="O151" s="3">
        <f t="shared" si="18"/>
        <v>633360.11629944423</v>
      </c>
      <c r="P151" s="3">
        <f t="shared" si="18"/>
        <v>604209.03942229424</v>
      </c>
      <c r="Q151" s="3">
        <f t="shared" si="18"/>
        <v>1156315.9510553654</v>
      </c>
      <c r="R151" s="3">
        <f t="shared" si="18"/>
        <v>1354193.6137438191</v>
      </c>
      <c r="S151" s="3">
        <f t="shared" si="18"/>
        <v>808911.9747902964</v>
      </c>
      <c r="T151" s="3">
        <f t="shared" si="18"/>
        <v>395785.86213656596</v>
      </c>
      <c r="U151" s="3">
        <f t="shared" si="18"/>
        <v>527556.93340144143</v>
      </c>
      <c r="V151" s="3">
        <f t="shared" si="18"/>
        <v>2773232.9410918858</v>
      </c>
    </row>
    <row r="152" spans="1:22" x14ac:dyDescent="0.35">
      <c r="B152" s="40" t="s">
        <v>115</v>
      </c>
      <c r="C152" s="3">
        <f t="shared" ref="C152:V152" si="19">SUM(C70:C71)*C$127</f>
        <v>9845686.4155001082</v>
      </c>
      <c r="D152" s="3">
        <f t="shared" si="19"/>
        <v>12894558.075989395</v>
      </c>
      <c r="E152" s="3">
        <f t="shared" si="19"/>
        <v>13679845.032536358</v>
      </c>
      <c r="F152" s="3">
        <f t="shared" si="19"/>
        <v>17936126.144423071</v>
      </c>
      <c r="G152" s="3">
        <f t="shared" si="19"/>
        <v>27508008.087139994</v>
      </c>
      <c r="H152" s="3">
        <f t="shared" si="19"/>
        <v>36317806.406146891</v>
      </c>
      <c r="I152" s="3">
        <f t="shared" si="19"/>
        <v>40150152.910313889</v>
      </c>
      <c r="J152" s="3">
        <f t="shared" si="19"/>
        <v>43637299.375597686</v>
      </c>
      <c r="K152" s="3">
        <f t="shared" si="19"/>
        <v>49311794.168541446</v>
      </c>
      <c r="L152" s="3">
        <f t="shared" si="19"/>
        <v>49515686.705021709</v>
      </c>
      <c r="M152" s="3">
        <f t="shared" si="19"/>
        <v>48233528.319885924</v>
      </c>
      <c r="N152" s="3">
        <f t="shared" si="19"/>
        <v>47190448.177980497</v>
      </c>
      <c r="O152" s="3">
        <f t="shared" si="19"/>
        <v>45660471.69683072</v>
      </c>
      <c r="P152" s="3">
        <f t="shared" si="19"/>
        <v>43570439.725415707</v>
      </c>
      <c r="Q152" s="3">
        <f t="shared" si="19"/>
        <v>41213522.169041514</v>
      </c>
      <c r="R152" s="3">
        <f t="shared" si="19"/>
        <v>39057576.623766698</v>
      </c>
      <c r="S152" s="3">
        <f t="shared" si="19"/>
        <v>36799617.817062579</v>
      </c>
      <c r="T152" s="3">
        <f t="shared" si="19"/>
        <v>34398475.513904504</v>
      </c>
      <c r="U152" s="3">
        <f t="shared" si="19"/>
        <v>32313603.152449757</v>
      </c>
      <c r="V152" s="3">
        <f t="shared" si="19"/>
        <v>30351163.526798509</v>
      </c>
    </row>
    <row r="153" spans="1:22" ht="15" thickBot="1" x14ac:dyDescent="0.4">
      <c r="B153" s="40"/>
      <c r="C153" s="59">
        <f>SUM(C150:C152)</f>
        <v>92644744.417268187</v>
      </c>
      <c r="D153" s="59">
        <f t="shared" ref="D153:V153" si="20">SUM(D150:D152)</f>
        <v>90058455.17671898</v>
      </c>
      <c r="E153" s="59">
        <f t="shared" si="20"/>
        <v>72426250.188853994</v>
      </c>
      <c r="F153" s="59">
        <f t="shared" si="20"/>
        <v>146285527.32643265</v>
      </c>
      <c r="G153" s="59">
        <f t="shared" si="20"/>
        <v>252312260.05062777</v>
      </c>
      <c r="H153" s="59">
        <f t="shared" si="20"/>
        <v>251903779.53369772</v>
      </c>
      <c r="I153" s="59">
        <f t="shared" si="20"/>
        <v>147988843.58250552</v>
      </c>
      <c r="J153" s="59">
        <f t="shared" si="20"/>
        <v>180553230.00252381</v>
      </c>
      <c r="K153" s="59">
        <f t="shared" si="20"/>
        <v>247368019.03903878</v>
      </c>
      <c r="L153" s="59">
        <f t="shared" si="20"/>
        <v>105896778.19904149</v>
      </c>
      <c r="M153" s="59">
        <f t="shared" si="20"/>
        <v>93171068.009557366</v>
      </c>
      <c r="N153" s="59">
        <f t="shared" si="20"/>
        <v>88429776.307867035</v>
      </c>
      <c r="O153" s="59">
        <f t="shared" si="20"/>
        <v>80245664.675284773</v>
      </c>
      <c r="P153" s="59">
        <f t="shared" si="20"/>
        <v>69967181.496012568</v>
      </c>
      <c r="Q153" s="59">
        <f t="shared" si="20"/>
        <v>61430825.908443563</v>
      </c>
      <c r="R153" s="59">
        <f t="shared" si="20"/>
        <v>56774618.511568554</v>
      </c>
      <c r="S153" s="59">
        <f t="shared" si="20"/>
        <v>50576447.559626162</v>
      </c>
      <c r="T153" s="59">
        <f t="shared" si="20"/>
        <v>43437030.574192271</v>
      </c>
      <c r="U153" s="59">
        <f t="shared" si="20"/>
        <v>40614525.522341356</v>
      </c>
      <c r="V153" s="59">
        <f t="shared" si="20"/>
        <v>40145119.904678367</v>
      </c>
    </row>
    <row r="154" spans="1:22" ht="15" thickTop="1" x14ac:dyDescent="0.35">
      <c r="B154" s="40"/>
    </row>
    <row r="155" spans="1:22" x14ac:dyDescent="0.35">
      <c r="B155" s="40" t="s">
        <v>116</v>
      </c>
      <c r="C155" s="211">
        <f>SUM(C153:V153)</f>
        <v>2212230145.9862809</v>
      </c>
    </row>
    <row r="156" spans="1:22" x14ac:dyDescent="0.35">
      <c r="B156" s="40"/>
    </row>
    <row r="157" spans="1:22" x14ac:dyDescent="0.35">
      <c r="B157" s="40"/>
    </row>
    <row r="158" spans="1:22" x14ac:dyDescent="0.35">
      <c r="B158" s="38" t="s">
        <v>11</v>
      </c>
      <c r="C158" s="43">
        <v>1</v>
      </c>
      <c r="D158" s="43">
        <v>2</v>
      </c>
      <c r="E158" s="43">
        <v>3</v>
      </c>
      <c r="F158" s="43">
        <v>4</v>
      </c>
      <c r="G158" s="43">
        <v>5</v>
      </c>
      <c r="H158" s="43">
        <v>6</v>
      </c>
      <c r="I158" s="43">
        <v>7</v>
      </c>
      <c r="J158" s="43">
        <v>8</v>
      </c>
      <c r="K158" s="43">
        <v>9</v>
      </c>
      <c r="L158" s="43">
        <v>10</v>
      </c>
      <c r="M158" s="43">
        <v>11</v>
      </c>
      <c r="N158" s="43">
        <v>12</v>
      </c>
      <c r="O158" s="43">
        <v>13</v>
      </c>
      <c r="P158" s="43">
        <v>14</v>
      </c>
      <c r="Q158" s="43">
        <v>15</v>
      </c>
      <c r="R158" s="43">
        <v>16</v>
      </c>
      <c r="S158" s="43">
        <v>17</v>
      </c>
      <c r="T158" s="43">
        <v>18</v>
      </c>
      <c r="U158" s="43">
        <v>19</v>
      </c>
      <c r="V158" s="43">
        <v>20</v>
      </c>
    </row>
    <row r="159" spans="1:22" x14ac:dyDescent="0.35">
      <c r="B159" s="40"/>
      <c r="C159" s="15" t="s">
        <v>0</v>
      </c>
      <c r="D159" s="15" t="s">
        <v>1</v>
      </c>
      <c r="E159" s="52" t="s">
        <v>2</v>
      </c>
      <c r="F159" s="52" t="s">
        <v>3</v>
      </c>
      <c r="G159" s="15" t="s">
        <v>4</v>
      </c>
      <c r="H159" s="15" t="s">
        <v>5</v>
      </c>
      <c r="I159" s="15" t="s">
        <v>6</v>
      </c>
      <c r="J159" s="15" t="s">
        <v>7</v>
      </c>
      <c r="K159" s="15" t="s">
        <v>8</v>
      </c>
      <c r="L159" s="15" t="s">
        <v>9</v>
      </c>
      <c r="M159" s="15" t="s">
        <v>63</v>
      </c>
      <c r="N159" s="15" t="s">
        <v>64</v>
      </c>
      <c r="O159" s="15" t="s">
        <v>65</v>
      </c>
      <c r="P159" s="15" t="s">
        <v>66</v>
      </c>
      <c r="Q159" s="15" t="s">
        <v>67</v>
      </c>
      <c r="R159" s="15" t="s">
        <v>68</v>
      </c>
      <c r="S159" s="15" t="s">
        <v>69</v>
      </c>
      <c r="T159" s="15" t="s">
        <v>70</v>
      </c>
      <c r="U159" s="15" t="s">
        <v>71</v>
      </c>
      <c r="V159" s="15" t="s">
        <v>72</v>
      </c>
    </row>
    <row r="160" spans="1:22" x14ac:dyDescent="0.35">
      <c r="B160" s="40" t="s">
        <v>113</v>
      </c>
      <c r="C160" s="3">
        <f t="shared" ref="C160:V160" si="21">C77*C$127</f>
        <v>8400551.6384729613</v>
      </c>
      <c r="D160" s="3">
        <f t="shared" si="21"/>
        <v>16194843.956748739</v>
      </c>
      <c r="E160" s="3">
        <f t="shared" si="21"/>
        <v>18063357.341716345</v>
      </c>
      <c r="F160" s="3">
        <f t="shared" si="21"/>
        <v>19474836.708092593</v>
      </c>
      <c r="G160" s="3">
        <f t="shared" si="21"/>
        <v>31360480.971675839</v>
      </c>
      <c r="H160" s="3">
        <f t="shared" si="21"/>
        <v>47538310.902307905</v>
      </c>
      <c r="I160" s="3">
        <f t="shared" si="21"/>
        <v>56343368.616533458</v>
      </c>
      <c r="J160" s="3">
        <f t="shared" si="21"/>
        <v>50830401.056748465</v>
      </c>
      <c r="K160" s="3">
        <f t="shared" si="21"/>
        <v>51889979.806844018</v>
      </c>
      <c r="L160" s="3">
        <f t="shared" si="21"/>
        <v>54368695.875845231</v>
      </c>
      <c r="M160" s="3">
        <f t="shared" si="21"/>
        <v>43628393.015316941</v>
      </c>
      <c r="N160" s="3">
        <f t="shared" si="21"/>
        <v>40142434.7583948</v>
      </c>
      <c r="O160" s="3">
        <f t="shared" si="21"/>
        <v>33951832.862154618</v>
      </c>
      <c r="P160" s="3">
        <f t="shared" si="21"/>
        <v>25792532.731174566</v>
      </c>
      <c r="Q160" s="3">
        <f t="shared" si="21"/>
        <v>19060987.788346682</v>
      </c>
      <c r="R160" s="3">
        <f t="shared" si="21"/>
        <v>16362848.274058037</v>
      </c>
      <c r="S160" s="3">
        <f t="shared" si="21"/>
        <v>12967917.767773289</v>
      </c>
      <c r="T160" s="3">
        <f t="shared" si="21"/>
        <v>8642769.1981511991</v>
      </c>
      <c r="U160" s="3">
        <f t="shared" si="21"/>
        <v>7773365.4364901576</v>
      </c>
      <c r="V160" s="3">
        <f t="shared" si="21"/>
        <v>7020723.4367879722</v>
      </c>
    </row>
    <row r="161" spans="2:22" x14ac:dyDescent="0.35">
      <c r="B161" s="40" t="s">
        <v>114</v>
      </c>
      <c r="C161" s="3">
        <f t="shared" ref="C161:V161" si="22">C78*C$127</f>
        <v>97437026.08466509</v>
      </c>
      <c r="D161" s="3">
        <f t="shared" si="22"/>
        <v>74027148.79913345</v>
      </c>
      <c r="E161" s="3">
        <f t="shared" si="22"/>
        <v>50237755.819560505</v>
      </c>
      <c r="F161" s="3">
        <f t="shared" si="22"/>
        <v>136503795.74960685</v>
      </c>
      <c r="G161" s="3">
        <f t="shared" si="22"/>
        <v>241458547.55590141</v>
      </c>
      <c r="H161" s="3">
        <f t="shared" si="22"/>
        <v>208139085.00230676</v>
      </c>
      <c r="I161" s="3">
        <f t="shared" si="22"/>
        <v>63142613.524790585</v>
      </c>
      <c r="J161" s="3">
        <f t="shared" si="22"/>
        <v>101066647.6286286</v>
      </c>
      <c r="K161" s="3">
        <f t="shared" si="22"/>
        <v>168267712.39785108</v>
      </c>
      <c r="L161" s="3">
        <f t="shared" si="22"/>
        <v>2012395.6181745513</v>
      </c>
      <c r="M161" s="3">
        <f t="shared" si="22"/>
        <v>1309146.6743545069</v>
      </c>
      <c r="N161" s="3">
        <f t="shared" si="22"/>
        <v>1096893.3714917363</v>
      </c>
      <c r="O161" s="3">
        <f t="shared" si="22"/>
        <v>633360.11629944423</v>
      </c>
      <c r="P161" s="3">
        <f t="shared" si="22"/>
        <v>604209.03942229424</v>
      </c>
      <c r="Q161" s="3">
        <f t="shared" si="22"/>
        <v>1156315.9510553654</v>
      </c>
      <c r="R161" s="3">
        <f t="shared" si="22"/>
        <v>1354193.6137438191</v>
      </c>
      <c r="S161" s="3">
        <f t="shared" si="22"/>
        <v>808911.9747902964</v>
      </c>
      <c r="T161" s="3">
        <f t="shared" si="22"/>
        <v>395785.86213656596</v>
      </c>
      <c r="U161" s="3">
        <f t="shared" si="22"/>
        <v>527556.93340144143</v>
      </c>
      <c r="V161" s="3">
        <f t="shared" si="22"/>
        <v>2773232.9410918858</v>
      </c>
    </row>
    <row r="162" spans="2:22" x14ac:dyDescent="0.35">
      <c r="B162" s="40" t="s">
        <v>115</v>
      </c>
      <c r="C162" s="3">
        <f t="shared" ref="C162:V162" si="23">SUM(C79:C80)*C$127</f>
        <v>11661398.496537821</v>
      </c>
      <c r="D162" s="3">
        <f t="shared" si="23"/>
        <v>14564364.487444157</v>
      </c>
      <c r="E162" s="3">
        <f t="shared" si="23"/>
        <v>15049416.772975193</v>
      </c>
      <c r="F162" s="3">
        <f t="shared" si="23"/>
        <v>19595340.647774704</v>
      </c>
      <c r="G162" s="3">
        <f t="shared" si="23"/>
        <v>29975807.028470613</v>
      </c>
      <c r="H162" s="3">
        <f t="shared" si="23"/>
        <v>39322820.259105898</v>
      </c>
      <c r="I162" s="3">
        <f t="shared" si="23"/>
        <v>43146032.995687589</v>
      </c>
      <c r="J162" s="3">
        <f t="shared" si="23"/>
        <v>46683859.186113678</v>
      </c>
      <c r="K162" s="3">
        <f t="shared" si="23"/>
        <v>52530986.398352578</v>
      </c>
      <c r="L162" s="3">
        <f t="shared" si="23"/>
        <v>52485992.487877101</v>
      </c>
      <c r="M162" s="3">
        <f t="shared" si="23"/>
        <v>50973625.364293858</v>
      </c>
      <c r="N162" s="3">
        <f t="shared" si="23"/>
        <v>49717639.965094812</v>
      </c>
      <c r="O162" s="3">
        <f t="shared" si="23"/>
        <v>47990787.215926901</v>
      </c>
      <c r="P162" s="3">
        <f t="shared" si="23"/>
        <v>45718726.041204728</v>
      </c>
      <c r="Q162" s="3">
        <f t="shared" si="23"/>
        <v>43193530.332373783</v>
      </c>
      <c r="R162" s="3">
        <f t="shared" si="23"/>
        <v>40882041.400962234</v>
      </c>
      <c r="S162" s="3">
        <f t="shared" si="23"/>
        <v>38480331.679355018</v>
      </c>
      <c r="T162" s="3">
        <f t="shared" si="23"/>
        <v>35946357.297125317</v>
      </c>
      <c r="U162" s="3">
        <f t="shared" si="23"/>
        <v>33738761.767936416</v>
      </c>
      <c r="V162" s="3">
        <f t="shared" si="23"/>
        <v>31662957.077430401</v>
      </c>
    </row>
    <row r="163" spans="2:22" ht="15" thickBot="1" x14ac:dyDescent="0.4">
      <c r="B163" s="40"/>
      <c r="C163" s="59">
        <f>SUM(C160:C162)</f>
        <v>117498976.21967587</v>
      </c>
      <c r="D163" s="59">
        <f t="shared" ref="D163:V163" si="24">SUM(D160:D162)</f>
        <v>104786357.24332635</v>
      </c>
      <c r="E163" s="59">
        <f t="shared" si="24"/>
        <v>83350529.934252039</v>
      </c>
      <c r="F163" s="59">
        <f t="shared" si="24"/>
        <v>175573973.10547414</v>
      </c>
      <c r="G163" s="59">
        <f t="shared" si="24"/>
        <v>302794835.55604786</v>
      </c>
      <c r="H163" s="59">
        <f t="shared" si="24"/>
        <v>295000216.16372055</v>
      </c>
      <c r="I163" s="59">
        <f t="shared" si="24"/>
        <v>162632015.13701165</v>
      </c>
      <c r="J163" s="59">
        <f t="shared" si="24"/>
        <v>198580907.87149075</v>
      </c>
      <c r="K163" s="59">
        <f t="shared" si="24"/>
        <v>272688678.60304767</v>
      </c>
      <c r="L163" s="59">
        <f t="shared" si="24"/>
        <v>108867083.98189688</v>
      </c>
      <c r="M163" s="59">
        <f t="shared" si="24"/>
        <v>95911165.0539653</v>
      </c>
      <c r="N163" s="59">
        <f t="shared" si="24"/>
        <v>90956968.094981343</v>
      </c>
      <c r="O163" s="59">
        <f t="shared" si="24"/>
        <v>82575980.194380969</v>
      </c>
      <c r="P163" s="59">
        <f t="shared" si="24"/>
        <v>72115467.811801583</v>
      </c>
      <c r="Q163" s="59">
        <f t="shared" si="24"/>
        <v>63410834.071775831</v>
      </c>
      <c r="R163" s="59">
        <f t="shared" si="24"/>
        <v>58599083.288764089</v>
      </c>
      <c r="S163" s="59">
        <f t="shared" si="24"/>
        <v>52257161.421918601</v>
      </c>
      <c r="T163" s="59">
        <f t="shared" si="24"/>
        <v>44984912.357413083</v>
      </c>
      <c r="U163" s="59">
        <f t="shared" si="24"/>
        <v>42039684.137828015</v>
      </c>
      <c r="V163" s="59">
        <f t="shared" si="24"/>
        <v>41456913.455310255</v>
      </c>
    </row>
    <row r="164" spans="2:22" ht="15" thickTop="1" x14ac:dyDescent="0.35">
      <c r="B164" s="40"/>
    </row>
    <row r="165" spans="2:22" x14ac:dyDescent="0.35">
      <c r="B165" s="40" t="s">
        <v>117</v>
      </c>
      <c r="C165" s="211">
        <f>SUM(C163:V163)</f>
        <v>2466081743.704083</v>
      </c>
    </row>
    <row r="166" spans="2:22" x14ac:dyDescent="0.35">
      <c r="B166" s="40"/>
    </row>
    <row r="167" spans="2:22" x14ac:dyDescent="0.35">
      <c r="B167" s="40"/>
    </row>
    <row r="168" spans="2:22" x14ac:dyDescent="0.35">
      <c r="B168" s="38" t="s">
        <v>10</v>
      </c>
      <c r="C168" s="43">
        <v>1</v>
      </c>
      <c r="D168" s="43">
        <v>2</v>
      </c>
      <c r="E168" s="43">
        <v>3</v>
      </c>
      <c r="F168" s="43">
        <v>4</v>
      </c>
      <c r="G168" s="43">
        <v>5</v>
      </c>
      <c r="H168" s="43">
        <v>6</v>
      </c>
      <c r="I168" s="43">
        <v>7</v>
      </c>
      <c r="J168" s="43">
        <v>8</v>
      </c>
      <c r="K168" s="43">
        <v>9</v>
      </c>
      <c r="L168" s="43">
        <v>10</v>
      </c>
      <c r="M168" s="43">
        <v>11</v>
      </c>
      <c r="N168" s="43">
        <v>12</v>
      </c>
      <c r="O168" s="43">
        <v>13</v>
      </c>
      <c r="P168" s="43">
        <v>14</v>
      </c>
      <c r="Q168" s="43">
        <v>15</v>
      </c>
      <c r="R168" s="43">
        <v>16</v>
      </c>
      <c r="S168" s="43">
        <v>17</v>
      </c>
      <c r="T168" s="43">
        <v>18</v>
      </c>
      <c r="U168" s="43">
        <v>19</v>
      </c>
      <c r="V168" s="43">
        <v>20</v>
      </c>
    </row>
    <row r="169" spans="2:22" x14ac:dyDescent="0.35">
      <c r="B169" s="40"/>
      <c r="C169" s="15" t="s">
        <v>0</v>
      </c>
      <c r="D169" s="15" t="s">
        <v>1</v>
      </c>
      <c r="E169" s="52" t="s">
        <v>2</v>
      </c>
      <c r="F169" s="52" t="s">
        <v>3</v>
      </c>
      <c r="G169" s="15" t="s">
        <v>4</v>
      </c>
      <c r="H169" s="15" t="s">
        <v>5</v>
      </c>
      <c r="I169" s="15" t="s">
        <v>6</v>
      </c>
      <c r="J169" s="15" t="s">
        <v>7</v>
      </c>
      <c r="K169" s="15" t="s">
        <v>8</v>
      </c>
      <c r="L169" s="15" t="s">
        <v>9</v>
      </c>
      <c r="M169" s="15" t="s">
        <v>63</v>
      </c>
      <c r="N169" s="15" t="s">
        <v>64</v>
      </c>
      <c r="O169" s="15" t="s">
        <v>65</v>
      </c>
      <c r="P169" s="15" t="s">
        <v>66</v>
      </c>
      <c r="Q169" s="15" t="s">
        <v>67</v>
      </c>
      <c r="R169" s="15" t="s">
        <v>68</v>
      </c>
      <c r="S169" s="15" t="s">
        <v>69</v>
      </c>
      <c r="T169" s="15" t="s">
        <v>70</v>
      </c>
      <c r="U169" s="15" t="s">
        <v>71</v>
      </c>
      <c r="V169" s="15" t="s">
        <v>72</v>
      </c>
    </row>
    <row r="170" spans="2:22" x14ac:dyDescent="0.35">
      <c r="B170" s="40" t="s">
        <v>113</v>
      </c>
      <c r="C170" s="3">
        <f t="shared" ref="C170:V170" si="25">C86*C$127</f>
        <v>8400551.6384729613</v>
      </c>
      <c r="D170" s="3">
        <f t="shared" si="25"/>
        <v>16194843.956748739</v>
      </c>
      <c r="E170" s="3">
        <f t="shared" si="25"/>
        <v>18063357.341716345</v>
      </c>
      <c r="F170" s="3">
        <f t="shared" si="25"/>
        <v>19474836.708092593</v>
      </c>
      <c r="G170" s="3">
        <f t="shared" si="25"/>
        <v>31360480.971675839</v>
      </c>
      <c r="H170" s="3">
        <f t="shared" si="25"/>
        <v>47538310.902307905</v>
      </c>
      <c r="I170" s="3">
        <f t="shared" si="25"/>
        <v>56343368.616533458</v>
      </c>
      <c r="J170" s="3">
        <f t="shared" si="25"/>
        <v>50830401.056748465</v>
      </c>
      <c r="K170" s="3">
        <f t="shared" si="25"/>
        <v>51889979.806844018</v>
      </c>
      <c r="L170" s="3">
        <f t="shared" si="25"/>
        <v>54368695.875845231</v>
      </c>
      <c r="M170" s="3">
        <f t="shared" si="25"/>
        <v>43628393.015316941</v>
      </c>
      <c r="N170" s="3">
        <f t="shared" si="25"/>
        <v>40142434.7583948</v>
      </c>
      <c r="O170" s="3">
        <f t="shared" si="25"/>
        <v>33951832.862154618</v>
      </c>
      <c r="P170" s="3">
        <f t="shared" si="25"/>
        <v>25792532.731174566</v>
      </c>
      <c r="Q170" s="3">
        <f t="shared" si="25"/>
        <v>19060987.788346682</v>
      </c>
      <c r="R170" s="3">
        <f t="shared" si="25"/>
        <v>16362848.274058037</v>
      </c>
      <c r="S170" s="3">
        <f t="shared" si="25"/>
        <v>12967917.767773289</v>
      </c>
      <c r="T170" s="3">
        <f t="shared" si="25"/>
        <v>8642769.1981511991</v>
      </c>
      <c r="U170" s="3">
        <f t="shared" si="25"/>
        <v>7773365.4364901576</v>
      </c>
      <c r="V170" s="3">
        <f t="shared" si="25"/>
        <v>7020723.4367879722</v>
      </c>
    </row>
    <row r="171" spans="2:22" x14ac:dyDescent="0.35">
      <c r="B171" s="40" t="s">
        <v>114</v>
      </c>
      <c r="C171" s="3">
        <f t="shared" ref="C171:V171" si="26">C87*C$127</f>
        <v>81490491.359456673</v>
      </c>
      <c r="D171" s="3">
        <f t="shared" si="26"/>
        <v>56136699.069289327</v>
      </c>
      <c r="E171" s="3">
        <f t="shared" si="26"/>
        <v>38206970.137267187</v>
      </c>
      <c r="F171" s="3">
        <f t="shared" si="26"/>
        <v>103187688.75292131</v>
      </c>
      <c r="G171" s="3">
        <f t="shared" si="26"/>
        <v>179680703.54578358</v>
      </c>
      <c r="H171" s="3">
        <f t="shared" si="26"/>
        <v>152018826.07094055</v>
      </c>
      <c r="I171" s="3">
        <f t="shared" si="26"/>
        <v>46290898.35165596</v>
      </c>
      <c r="J171" s="3">
        <f t="shared" si="26"/>
        <v>66656900.781040877</v>
      </c>
      <c r="K171" s="3">
        <f t="shared" si="26"/>
        <v>106486279.70055723</v>
      </c>
      <c r="L171" s="3">
        <f t="shared" si="26"/>
        <v>2012395.6181745513</v>
      </c>
      <c r="M171" s="3">
        <f t="shared" si="26"/>
        <v>1309146.6743545069</v>
      </c>
      <c r="N171" s="3">
        <f t="shared" si="26"/>
        <v>1096893.3714917363</v>
      </c>
      <c r="O171" s="3">
        <f t="shared" si="26"/>
        <v>633360.11629944423</v>
      </c>
      <c r="P171" s="3">
        <f t="shared" si="26"/>
        <v>604209.03942229424</v>
      </c>
      <c r="Q171" s="3">
        <f t="shared" si="26"/>
        <v>1156315.9510553654</v>
      </c>
      <c r="R171" s="3">
        <f t="shared" si="26"/>
        <v>1354193.6137438191</v>
      </c>
      <c r="S171" s="3">
        <f t="shared" si="26"/>
        <v>808911.9747902964</v>
      </c>
      <c r="T171" s="3">
        <f t="shared" si="26"/>
        <v>395785.86213656596</v>
      </c>
      <c r="U171" s="3">
        <f t="shared" si="26"/>
        <v>527556.93340144143</v>
      </c>
      <c r="V171" s="3">
        <f t="shared" si="26"/>
        <v>2773232.9410918858</v>
      </c>
    </row>
    <row r="172" spans="2:22" x14ac:dyDescent="0.35">
      <c r="B172" s="40" t="s">
        <v>115</v>
      </c>
      <c r="C172" s="3">
        <f t="shared" ref="C172:V172" si="27">SUM(C88:C89)*C$127</f>
        <v>10055919.2764065</v>
      </c>
      <c r="D172" s="3">
        <f t="shared" si="27"/>
        <v>12854918.727596778</v>
      </c>
      <c r="E172" s="3">
        <f t="shared" si="27"/>
        <v>13585074.341196122</v>
      </c>
      <c r="F172" s="3">
        <f t="shared" si="27"/>
        <v>17739159.788768396</v>
      </c>
      <c r="G172" s="3">
        <f t="shared" si="27"/>
        <v>27061293.660158228</v>
      </c>
      <c r="H172" s="3">
        <f t="shared" si="27"/>
        <v>35606121.605445385</v>
      </c>
      <c r="I172" s="3">
        <f t="shared" si="27"/>
        <v>39393699.390977882</v>
      </c>
      <c r="J172" s="3">
        <f t="shared" si="27"/>
        <v>42583157.490079902</v>
      </c>
      <c r="K172" s="3">
        <f t="shared" si="27"/>
        <v>47628704.477490209</v>
      </c>
      <c r="L172" s="3">
        <f t="shared" si="27"/>
        <v>47963595.046976633</v>
      </c>
      <c r="M172" s="3">
        <f t="shared" si="27"/>
        <v>46802561.506430201</v>
      </c>
      <c r="N172" s="3">
        <f t="shared" si="27"/>
        <v>45871461.573297538</v>
      </c>
      <c r="O172" s="3">
        <f t="shared" si="27"/>
        <v>44444996.233966477</v>
      </c>
      <c r="P172" s="3">
        <f t="shared" si="27"/>
        <v>42450632.736195505</v>
      </c>
      <c r="Q172" s="3">
        <f t="shared" si="27"/>
        <v>40182121.75518772</v>
      </c>
      <c r="R172" s="3">
        <f t="shared" si="27"/>
        <v>38107859.316121235</v>
      </c>
      <c r="S172" s="3">
        <f t="shared" si="27"/>
        <v>35925359.287806571</v>
      </c>
      <c r="T172" s="3">
        <f t="shared" si="27"/>
        <v>33593914.123382047</v>
      </c>
      <c r="U172" s="3">
        <f t="shared" si="27"/>
        <v>31573406.12773427</v>
      </c>
      <c r="V172" s="3">
        <f t="shared" si="27"/>
        <v>29670395.58357225</v>
      </c>
    </row>
    <row r="173" spans="2:22" ht="15" thickBot="1" x14ac:dyDescent="0.4">
      <c r="B173" s="40"/>
      <c r="C173" s="59">
        <f>SUM(C170:C172)</f>
        <v>99946962.274336129</v>
      </c>
      <c r="D173" s="59">
        <f t="shared" ref="D173:V173" si="28">SUM(D170:D172)</f>
        <v>85186461.75363484</v>
      </c>
      <c r="E173" s="59">
        <f t="shared" si="28"/>
        <v>69855401.820179656</v>
      </c>
      <c r="F173" s="59">
        <f t="shared" si="28"/>
        <v>140401685.24978232</v>
      </c>
      <c r="G173" s="59">
        <f t="shared" si="28"/>
        <v>238102478.17761764</v>
      </c>
      <c r="H173" s="59">
        <f t="shared" si="28"/>
        <v>235163258.57869384</v>
      </c>
      <c r="I173" s="59">
        <f t="shared" si="28"/>
        <v>142027966.35916731</v>
      </c>
      <c r="J173" s="59">
        <f t="shared" si="28"/>
        <v>160070459.32786924</v>
      </c>
      <c r="K173" s="59">
        <f t="shared" si="28"/>
        <v>206004963.98489147</v>
      </c>
      <c r="L173" s="59">
        <f t="shared" si="28"/>
        <v>104344686.54099642</v>
      </c>
      <c r="M173" s="59">
        <f t="shared" si="28"/>
        <v>91740101.196101651</v>
      </c>
      <c r="N173" s="59">
        <f t="shared" si="28"/>
        <v>87110789.703184068</v>
      </c>
      <c r="O173" s="59">
        <f t="shared" si="28"/>
        <v>79030189.212420538</v>
      </c>
      <c r="P173" s="59">
        <f t="shared" si="28"/>
        <v>68847374.506792367</v>
      </c>
      <c r="Q173" s="59">
        <f t="shared" si="28"/>
        <v>60399425.494589768</v>
      </c>
      <c r="R173" s="59">
        <f t="shared" si="28"/>
        <v>55824901.203923091</v>
      </c>
      <c r="S173" s="59">
        <f t="shared" si="28"/>
        <v>49702189.030370153</v>
      </c>
      <c r="T173" s="59">
        <f t="shared" si="28"/>
        <v>42632469.183669813</v>
      </c>
      <c r="U173" s="59">
        <f t="shared" si="28"/>
        <v>39874328.497625872</v>
      </c>
      <c r="V173" s="59">
        <f t="shared" si="28"/>
        <v>39464351.961452112</v>
      </c>
    </row>
    <row r="174" spans="2:22" ht="15" thickTop="1" x14ac:dyDescent="0.35">
      <c r="B174" s="40"/>
    </row>
    <row r="175" spans="2:22" x14ac:dyDescent="0.35">
      <c r="B175" s="40" t="s">
        <v>118</v>
      </c>
      <c r="C175" s="211">
        <f>SUM(C173:V173)</f>
        <v>2095730444.0572979</v>
      </c>
    </row>
    <row r="176" spans="2:22" x14ac:dyDescent="0.35">
      <c r="B176" s="40"/>
    </row>
    <row r="177" spans="1:22" x14ac:dyDescent="0.35">
      <c r="B177" s="40"/>
    </row>
    <row r="178" spans="1:22" ht="15.5" x14ac:dyDescent="0.35">
      <c r="A178" s="56" t="s">
        <v>119</v>
      </c>
      <c r="B178" s="40"/>
    </row>
    <row r="180" spans="1:22" x14ac:dyDescent="0.35">
      <c r="B180" s="38" t="s">
        <v>17</v>
      </c>
      <c r="C180" s="43">
        <v>1</v>
      </c>
      <c r="D180" s="43">
        <v>2</v>
      </c>
      <c r="E180" s="43">
        <v>3</v>
      </c>
      <c r="F180" s="43">
        <v>4</v>
      </c>
      <c r="G180" s="43">
        <v>5</v>
      </c>
      <c r="H180" s="43">
        <v>6</v>
      </c>
      <c r="I180" s="43">
        <v>7</v>
      </c>
      <c r="J180" s="43">
        <v>8</v>
      </c>
      <c r="K180" s="43">
        <v>9</v>
      </c>
      <c r="L180" s="43">
        <v>10</v>
      </c>
      <c r="M180" s="43">
        <v>11</v>
      </c>
      <c r="N180" s="43">
        <v>12</v>
      </c>
      <c r="O180" s="43">
        <v>13</v>
      </c>
      <c r="P180" s="43">
        <v>14</v>
      </c>
      <c r="Q180" s="43">
        <v>15</v>
      </c>
      <c r="R180" s="43">
        <v>16</v>
      </c>
      <c r="S180" s="43">
        <v>17</v>
      </c>
      <c r="T180" s="43">
        <v>18</v>
      </c>
      <c r="U180" s="43">
        <v>19</v>
      </c>
      <c r="V180" s="43">
        <v>20</v>
      </c>
    </row>
    <row r="181" spans="1:22" x14ac:dyDescent="0.35">
      <c r="C181" s="15" t="s">
        <v>0</v>
      </c>
      <c r="D181" s="15" t="s">
        <v>1</v>
      </c>
      <c r="E181" s="52" t="s">
        <v>2</v>
      </c>
      <c r="F181" s="52" t="s">
        <v>3</v>
      </c>
      <c r="G181" s="15" t="s">
        <v>4</v>
      </c>
      <c r="H181" s="15" t="s">
        <v>5</v>
      </c>
      <c r="I181" s="15" t="s">
        <v>6</v>
      </c>
      <c r="J181" s="15" t="s">
        <v>7</v>
      </c>
      <c r="K181" s="15" t="s">
        <v>8</v>
      </c>
      <c r="L181" s="15" t="s">
        <v>9</v>
      </c>
      <c r="M181" s="15" t="s">
        <v>63</v>
      </c>
      <c r="N181" s="15" t="s">
        <v>64</v>
      </c>
      <c r="O181" s="15" t="s">
        <v>65</v>
      </c>
      <c r="P181" s="15" t="s">
        <v>66</v>
      </c>
      <c r="Q181" s="15" t="s">
        <v>67</v>
      </c>
      <c r="R181" s="15" t="s">
        <v>68</v>
      </c>
      <c r="S181" s="15" t="s">
        <v>69</v>
      </c>
      <c r="T181" s="15" t="s">
        <v>70</v>
      </c>
      <c r="U181" s="15" t="s">
        <v>71</v>
      </c>
      <c r="V181" s="15" t="s">
        <v>72</v>
      </c>
    </row>
    <row r="182" spans="1:22" x14ac:dyDescent="0.35">
      <c r="B182" s="40" t="s">
        <v>120</v>
      </c>
      <c r="C182" s="83">
        <v>1167880646.145998</v>
      </c>
      <c r="D182" s="83">
        <v>1131498500.8253546</v>
      </c>
      <c r="E182" s="83">
        <v>1084237201.8533738</v>
      </c>
      <c r="F182" s="83">
        <v>1053926483.6773722</v>
      </c>
      <c r="G182" s="83">
        <v>1066093347.1764541</v>
      </c>
      <c r="H182" s="83">
        <v>995876521.30802631</v>
      </c>
      <c r="I182" s="83">
        <v>922984398.72023308</v>
      </c>
      <c r="J182" s="83">
        <v>844921727.15527415</v>
      </c>
      <c r="K182" s="83">
        <v>761368765.26292384</v>
      </c>
      <c r="L182" s="83">
        <v>671312169.06113911</v>
      </c>
      <c r="M182" s="83">
        <v>565813520.68826795</v>
      </c>
      <c r="N182" s="83">
        <v>458082953.94102383</v>
      </c>
      <c r="O182" s="83">
        <v>332665566.49058652</v>
      </c>
      <c r="P182" s="83">
        <v>295416884.60871112</v>
      </c>
      <c r="Q182" s="83">
        <v>280283019.41408122</v>
      </c>
      <c r="R182" s="71">
        <v>0</v>
      </c>
      <c r="S182" s="71">
        <v>0</v>
      </c>
      <c r="T182" s="71">
        <v>0</v>
      </c>
      <c r="U182" s="71">
        <v>0</v>
      </c>
      <c r="V182" s="71">
        <v>0</v>
      </c>
    </row>
    <row r="183" spans="1:22" x14ac:dyDescent="0.35">
      <c r="B183" s="40" t="s">
        <v>121</v>
      </c>
      <c r="C183" s="83">
        <v>8216780.1699065296</v>
      </c>
      <c r="D183" s="83">
        <v>7832834.4963622466</v>
      </c>
      <c r="E183" s="83">
        <v>7447035.1107443366</v>
      </c>
      <c r="F183" s="83">
        <v>6984820.6996061625</v>
      </c>
      <c r="G183" s="83">
        <v>6442873.1686797086</v>
      </c>
      <c r="H183" s="83">
        <v>5887071.3019443322</v>
      </c>
      <c r="I183" s="83">
        <v>5312777.6039058957</v>
      </c>
      <c r="J183" s="83">
        <v>4696800.1107768668</v>
      </c>
      <c r="K183" s="83">
        <v>4045973.7954985043</v>
      </c>
      <c r="L183" s="83">
        <v>3364298.1312035136</v>
      </c>
      <c r="M183" s="83">
        <v>2527786.9147202354</v>
      </c>
      <c r="N183" s="83">
        <v>1808405.940029504</v>
      </c>
      <c r="O183" s="83">
        <v>1073148.789961711</v>
      </c>
      <c r="P183" s="83">
        <v>397401.32582072308</v>
      </c>
      <c r="Q183" s="83">
        <v>294084.36911281518</v>
      </c>
      <c r="R183" s="71">
        <v>0</v>
      </c>
      <c r="S183" s="71">
        <v>0</v>
      </c>
      <c r="T183" s="71">
        <v>0</v>
      </c>
      <c r="U183" s="71">
        <v>0</v>
      </c>
      <c r="V183" s="71">
        <v>0</v>
      </c>
    </row>
    <row r="184" spans="1:22" x14ac:dyDescent="0.35">
      <c r="B184" s="40"/>
      <c r="Q184" s="25"/>
    </row>
    <row r="185" spans="1:22" x14ac:dyDescent="0.35">
      <c r="B185" s="40" t="s">
        <v>122</v>
      </c>
      <c r="C185" s="3">
        <f>C182*C$128</f>
        <v>1167880646.145998</v>
      </c>
      <c r="D185" s="3">
        <f t="shared" ref="D185:V185" si="29">D182*D$128</f>
        <v>1057475234.4162192</v>
      </c>
      <c r="E185" s="3">
        <f t="shared" si="29"/>
        <v>947014762.73331618</v>
      </c>
      <c r="F185" s="3">
        <f t="shared" si="29"/>
        <v>860317951.02487993</v>
      </c>
      <c r="G185" s="3">
        <f t="shared" si="29"/>
        <v>813317510.15663683</v>
      </c>
      <c r="H185" s="3">
        <f t="shared" si="29"/>
        <v>710046196.16489577</v>
      </c>
      <c r="I185" s="3">
        <f t="shared" si="29"/>
        <v>615023476.79118681</v>
      </c>
      <c r="J185" s="3">
        <f t="shared" si="29"/>
        <v>526174787.49862987</v>
      </c>
      <c r="K185" s="3">
        <f t="shared" si="29"/>
        <v>443123553.3144632</v>
      </c>
      <c r="L185" s="3">
        <f t="shared" si="29"/>
        <v>365149340.5597077</v>
      </c>
      <c r="M185" s="3">
        <f t="shared" si="29"/>
        <v>287630902.72213352</v>
      </c>
      <c r="N185" s="3">
        <f t="shared" si="29"/>
        <v>217631911.56532708</v>
      </c>
      <c r="O185" s="3">
        <f t="shared" si="29"/>
        <v>147707489.9494144</v>
      </c>
      <c r="P185" s="3">
        <f t="shared" si="29"/>
        <v>122587504.41860563</v>
      </c>
      <c r="Q185" s="3">
        <f t="shared" si="29"/>
        <v>108698587.29317428</v>
      </c>
      <c r="R185" s="3">
        <f t="shared" si="29"/>
        <v>0</v>
      </c>
      <c r="S185" s="3">
        <f t="shared" si="29"/>
        <v>0</v>
      </c>
      <c r="T185" s="3">
        <f t="shared" si="29"/>
        <v>0</v>
      </c>
      <c r="U185" s="3">
        <f t="shared" si="29"/>
        <v>0</v>
      </c>
      <c r="V185" s="3">
        <f t="shared" si="29"/>
        <v>0</v>
      </c>
    </row>
    <row r="186" spans="1:22" x14ac:dyDescent="0.35">
      <c r="B186" s="40"/>
    </row>
    <row r="187" spans="1:22" x14ac:dyDescent="0.35">
      <c r="B187" s="40" t="s">
        <v>123</v>
      </c>
      <c r="C187" s="211">
        <f>SUM(C185:V185)*H8</f>
        <v>2943630613.8509169</v>
      </c>
    </row>
    <row r="188" spans="1:22" x14ac:dyDescent="0.35">
      <c r="B188" s="40"/>
    </row>
    <row r="189" spans="1:22" x14ac:dyDescent="0.35">
      <c r="C189" s="15"/>
      <c r="D189" s="15"/>
      <c r="E189" s="52"/>
      <c r="F189" s="52"/>
      <c r="G189" s="15"/>
      <c r="H189" s="15"/>
      <c r="I189" s="15"/>
      <c r="J189" s="15"/>
      <c r="K189" s="15"/>
      <c r="L189" s="15"/>
      <c r="M189" s="15"/>
      <c r="N189" s="15"/>
      <c r="O189" s="15"/>
      <c r="P189" s="15"/>
      <c r="Q189" s="15"/>
      <c r="R189" s="15"/>
      <c r="S189" s="15"/>
      <c r="T189" s="15"/>
      <c r="U189" s="15"/>
      <c r="V189" s="15"/>
    </row>
    <row r="190" spans="1:22" x14ac:dyDescent="0.35">
      <c r="B190" s="38" t="s">
        <v>11</v>
      </c>
      <c r="C190" s="43">
        <v>1</v>
      </c>
      <c r="D190" s="43">
        <v>2</v>
      </c>
      <c r="E190" s="43">
        <v>3</v>
      </c>
      <c r="F190" s="43">
        <v>4</v>
      </c>
      <c r="G190" s="43">
        <v>5</v>
      </c>
      <c r="H190" s="43">
        <v>6</v>
      </c>
      <c r="I190" s="43">
        <v>7</v>
      </c>
      <c r="J190" s="43">
        <v>8</v>
      </c>
      <c r="K190" s="43">
        <v>9</v>
      </c>
      <c r="L190" s="43">
        <v>10</v>
      </c>
      <c r="M190" s="43">
        <v>11</v>
      </c>
      <c r="N190" s="43">
        <v>12</v>
      </c>
      <c r="O190" s="43">
        <v>13</v>
      </c>
      <c r="P190" s="43">
        <v>14</v>
      </c>
      <c r="Q190" s="43">
        <v>15</v>
      </c>
      <c r="R190" s="43">
        <v>16</v>
      </c>
      <c r="S190" s="43">
        <v>17</v>
      </c>
      <c r="T190" s="43">
        <v>18</v>
      </c>
      <c r="U190" s="43">
        <v>19</v>
      </c>
      <c r="V190" s="43">
        <v>20</v>
      </c>
    </row>
    <row r="191" spans="1:22" x14ac:dyDescent="0.35">
      <c r="C191" s="15" t="s">
        <v>0</v>
      </c>
      <c r="D191" s="15" t="s">
        <v>1</v>
      </c>
      <c r="E191" s="52" t="s">
        <v>2</v>
      </c>
      <c r="F191" s="52" t="s">
        <v>3</v>
      </c>
      <c r="G191" s="15" t="s">
        <v>4</v>
      </c>
      <c r="H191" s="15" t="s">
        <v>5</v>
      </c>
      <c r="I191" s="15" t="s">
        <v>6</v>
      </c>
      <c r="J191" s="15" t="s">
        <v>7</v>
      </c>
      <c r="K191" s="15" t="s">
        <v>8</v>
      </c>
      <c r="L191" s="15" t="s">
        <v>9</v>
      </c>
      <c r="M191" s="15" t="s">
        <v>63</v>
      </c>
      <c r="N191" s="15" t="s">
        <v>64</v>
      </c>
      <c r="O191" s="15" t="s">
        <v>65</v>
      </c>
      <c r="P191" s="15" t="s">
        <v>66</v>
      </c>
      <c r="Q191" s="15" t="s">
        <v>67</v>
      </c>
      <c r="R191" s="15" t="s">
        <v>68</v>
      </c>
      <c r="S191" s="15" t="s">
        <v>69</v>
      </c>
      <c r="T191" s="15" t="s">
        <v>70</v>
      </c>
      <c r="U191" s="15" t="s">
        <v>71</v>
      </c>
      <c r="V191" s="15" t="s">
        <v>72</v>
      </c>
    </row>
    <row r="192" spans="1:22" x14ac:dyDescent="0.35">
      <c r="B192" s="40" t="s">
        <v>120</v>
      </c>
      <c r="C192" s="83">
        <v>1219962796.8600495</v>
      </c>
      <c r="D192" s="83">
        <v>1189083481.4668756</v>
      </c>
      <c r="E192" s="83">
        <v>1147260597.6813681</v>
      </c>
      <c r="F192" s="83">
        <v>1122185518.1124964</v>
      </c>
      <c r="G192" s="83">
        <v>1138856089.8176477</v>
      </c>
      <c r="H192" s="83">
        <v>1079365583.3010402</v>
      </c>
      <c r="I192" s="83">
        <v>1016542465.163656</v>
      </c>
      <c r="J192" s="83">
        <v>948048018.47368896</v>
      </c>
      <c r="K192" s="83">
        <v>873186752.41330218</v>
      </c>
      <c r="L192" s="83">
        <v>790459813.43228972</v>
      </c>
      <c r="M192" s="83">
        <v>692840083.09964788</v>
      </c>
      <c r="N192" s="83">
        <v>587586348.14559686</v>
      </c>
      <c r="O192" s="83">
        <v>458925963.90318859</v>
      </c>
      <c r="P192" s="83">
        <v>420514883.87565327</v>
      </c>
      <c r="Q192" s="83">
        <v>403479563.59868056</v>
      </c>
      <c r="R192" s="71">
        <v>0</v>
      </c>
      <c r="S192" s="71">
        <v>0</v>
      </c>
      <c r="T192" s="71">
        <v>0</v>
      </c>
      <c r="U192" s="71">
        <v>0</v>
      </c>
      <c r="V192" s="71">
        <v>0</v>
      </c>
    </row>
    <row r="193" spans="2:22" x14ac:dyDescent="0.35">
      <c r="B193" s="40" t="s">
        <v>121</v>
      </c>
      <c r="C193" s="83">
        <v>8216780.1699065296</v>
      </c>
      <c r="D193" s="83">
        <v>7832834.4963622466</v>
      </c>
      <c r="E193" s="83">
        <v>7447035.1107443366</v>
      </c>
      <c r="F193" s="83">
        <v>6984820.6996061625</v>
      </c>
      <c r="G193" s="83">
        <v>6442873.1686797086</v>
      </c>
      <c r="H193" s="83">
        <v>5887071.3019443322</v>
      </c>
      <c r="I193" s="83">
        <v>5312777.6039058957</v>
      </c>
      <c r="J193" s="83">
        <v>4696800.1107768668</v>
      </c>
      <c r="K193" s="83">
        <v>4045973.7954985043</v>
      </c>
      <c r="L193" s="83">
        <v>3364298.1312035136</v>
      </c>
      <c r="M193" s="83">
        <v>2527786.9147202354</v>
      </c>
      <c r="N193" s="83">
        <v>1808405.940029504</v>
      </c>
      <c r="O193" s="83">
        <v>1073148.789961711</v>
      </c>
      <c r="P193" s="83">
        <v>397401.32582072308</v>
      </c>
      <c r="Q193" s="83">
        <v>294084.36911281518</v>
      </c>
      <c r="R193" s="71">
        <v>0</v>
      </c>
      <c r="S193" s="71">
        <v>0</v>
      </c>
      <c r="T193" s="71">
        <v>0</v>
      </c>
      <c r="U193" s="71">
        <v>0</v>
      </c>
      <c r="V193" s="71">
        <v>0</v>
      </c>
    </row>
    <row r="194" spans="2:22" x14ac:dyDescent="0.35">
      <c r="B194" s="40"/>
    </row>
    <row r="195" spans="2:22" x14ac:dyDescent="0.35">
      <c r="B195" s="40" t="s">
        <v>122</v>
      </c>
      <c r="C195" s="3">
        <f t="shared" ref="C195:V195" si="30">C192*C$128</f>
        <v>1219962796.8600495</v>
      </c>
      <c r="D195" s="3">
        <f t="shared" si="30"/>
        <v>1111292973.3335285</v>
      </c>
      <c r="E195" s="3">
        <f t="shared" si="30"/>
        <v>1002061837.4367788</v>
      </c>
      <c r="F195" s="3">
        <f t="shared" si="30"/>
        <v>916037655.91289139</v>
      </c>
      <c r="G195" s="3">
        <f t="shared" si="30"/>
        <v>868827858.13304973</v>
      </c>
      <c r="H195" s="3">
        <f t="shared" si="30"/>
        <v>769572743.50396979</v>
      </c>
      <c r="I195" s="3">
        <f t="shared" si="30"/>
        <v>677365166.84107029</v>
      </c>
      <c r="J195" s="3">
        <f t="shared" si="30"/>
        <v>590396658.79868782</v>
      </c>
      <c r="K195" s="3">
        <f t="shared" si="30"/>
        <v>508202639.89011991</v>
      </c>
      <c r="L195" s="3">
        <f t="shared" si="30"/>
        <v>429957764.68259275</v>
      </c>
      <c r="M195" s="3">
        <f t="shared" si="30"/>
        <v>352204765.80626506</v>
      </c>
      <c r="N195" s="3">
        <f t="shared" si="30"/>
        <v>279158041.25966167</v>
      </c>
      <c r="O195" s="3">
        <f t="shared" si="30"/>
        <v>203768616.37909773</v>
      </c>
      <c r="P195" s="3">
        <f t="shared" si="30"/>
        <v>174498726.61637294</v>
      </c>
      <c r="Q195" s="3">
        <f t="shared" si="30"/>
        <v>156476331.16171455</v>
      </c>
      <c r="R195" s="3">
        <f t="shared" si="30"/>
        <v>0</v>
      </c>
      <c r="S195" s="3">
        <f t="shared" si="30"/>
        <v>0</v>
      </c>
      <c r="T195" s="3">
        <f t="shared" si="30"/>
        <v>0</v>
      </c>
      <c r="U195" s="3">
        <f t="shared" si="30"/>
        <v>0</v>
      </c>
      <c r="V195" s="3">
        <f t="shared" si="30"/>
        <v>0</v>
      </c>
    </row>
    <row r="196" spans="2:22" x14ac:dyDescent="0.35">
      <c r="B196" s="40"/>
    </row>
    <row r="197" spans="2:22" x14ac:dyDescent="0.35">
      <c r="B197" s="40" t="s">
        <v>123</v>
      </c>
      <c r="C197" s="211">
        <f>SUM(C195:V195)*H8</f>
        <v>3248879688.0580692</v>
      </c>
    </row>
    <row r="200" spans="2:22" x14ac:dyDescent="0.35">
      <c r="B200" s="38" t="s">
        <v>10</v>
      </c>
      <c r="C200" s="43">
        <v>1</v>
      </c>
      <c r="D200" s="43">
        <v>2</v>
      </c>
      <c r="E200" s="43">
        <v>3</v>
      </c>
      <c r="F200" s="43">
        <v>4</v>
      </c>
      <c r="G200" s="43">
        <v>5</v>
      </c>
      <c r="H200" s="43">
        <v>6</v>
      </c>
      <c r="I200" s="43">
        <v>7</v>
      </c>
      <c r="J200" s="43">
        <v>8</v>
      </c>
      <c r="K200" s="43">
        <v>9</v>
      </c>
      <c r="L200" s="43">
        <v>10</v>
      </c>
      <c r="M200" s="43">
        <v>11</v>
      </c>
      <c r="N200" s="43">
        <v>12</v>
      </c>
      <c r="O200" s="43">
        <v>13</v>
      </c>
      <c r="P200" s="43">
        <v>14</v>
      </c>
      <c r="Q200" s="43">
        <v>15</v>
      </c>
      <c r="R200" s="43">
        <v>16</v>
      </c>
      <c r="S200" s="43">
        <v>17</v>
      </c>
      <c r="T200" s="43">
        <v>18</v>
      </c>
      <c r="U200" s="43">
        <v>19</v>
      </c>
      <c r="V200" s="43">
        <v>20</v>
      </c>
    </row>
    <row r="201" spans="2:22" x14ac:dyDescent="0.35">
      <c r="C201" s="15" t="s">
        <v>0</v>
      </c>
      <c r="D201" s="15" t="s">
        <v>1</v>
      </c>
      <c r="E201" s="52" t="s">
        <v>2</v>
      </c>
      <c r="F201" s="52" t="s">
        <v>3</v>
      </c>
      <c r="G201" s="15" t="s">
        <v>4</v>
      </c>
      <c r="H201" s="15" t="s">
        <v>5</v>
      </c>
      <c r="I201" s="15" t="s">
        <v>6</v>
      </c>
      <c r="J201" s="15" t="s">
        <v>7</v>
      </c>
      <c r="K201" s="15" t="s">
        <v>8</v>
      </c>
      <c r="L201" s="15" t="s">
        <v>9</v>
      </c>
      <c r="M201" s="15" t="s">
        <v>63</v>
      </c>
      <c r="N201" s="15" t="s">
        <v>64</v>
      </c>
      <c r="O201" s="15" t="s">
        <v>65</v>
      </c>
      <c r="P201" s="15" t="s">
        <v>66</v>
      </c>
      <c r="Q201" s="15" t="s">
        <v>67</v>
      </c>
      <c r="R201" s="15" t="s">
        <v>68</v>
      </c>
      <c r="S201" s="15" t="s">
        <v>69</v>
      </c>
      <c r="T201" s="15" t="s">
        <v>70</v>
      </c>
      <c r="U201" s="15" t="s">
        <v>71</v>
      </c>
      <c r="V201" s="15" t="s">
        <v>72</v>
      </c>
    </row>
    <row r="202" spans="2:22" x14ac:dyDescent="0.35">
      <c r="B202" s="40" t="s">
        <v>120</v>
      </c>
      <c r="C202" s="83">
        <v>1114448765.127866</v>
      </c>
      <c r="D202" s="83">
        <v>1071793812.6331605</v>
      </c>
      <c r="E202" s="83">
        <v>1018651736.1948884</v>
      </c>
      <c r="F202" s="83">
        <v>983452298.01537037</v>
      </c>
      <c r="G202" s="83">
        <v>991786375.83142531</v>
      </c>
      <c r="H202" s="83">
        <v>912584528.59683347</v>
      </c>
      <c r="I202" s="83">
        <v>831815663.2895366</v>
      </c>
      <c r="J202" s="83">
        <v>746902263.76456535</v>
      </c>
      <c r="K202" s="83">
        <v>657968249.28493881</v>
      </c>
      <c r="L202" s="83">
        <v>564572167.3971324</v>
      </c>
      <c r="M202" s="83">
        <v>455767229.97988713</v>
      </c>
      <c r="N202" s="83">
        <v>351228237.25158209</v>
      </c>
      <c r="O202" s="83">
        <v>235746388.16423151</v>
      </c>
      <c r="P202" s="83">
        <v>201414713.34402376</v>
      </c>
      <c r="Q202" s="83">
        <v>188743403.33854994</v>
      </c>
      <c r="R202" s="71">
        <v>0</v>
      </c>
      <c r="S202" s="71">
        <v>0</v>
      </c>
      <c r="T202" s="71">
        <v>0</v>
      </c>
      <c r="U202" s="71">
        <v>0</v>
      </c>
      <c r="V202" s="71">
        <v>0</v>
      </c>
    </row>
    <row r="203" spans="2:22" x14ac:dyDescent="0.35">
      <c r="B203" s="40" t="s">
        <v>121</v>
      </c>
      <c r="C203" s="83">
        <v>8216780.1699065296</v>
      </c>
      <c r="D203" s="83">
        <v>7832834.4963622466</v>
      </c>
      <c r="E203" s="83">
        <v>7447035.1107443366</v>
      </c>
      <c r="F203" s="83">
        <v>6984820.6996061625</v>
      </c>
      <c r="G203" s="83">
        <v>6442873.1686797086</v>
      </c>
      <c r="H203" s="83">
        <v>5887071.3019443322</v>
      </c>
      <c r="I203" s="83">
        <v>5312777.6039058957</v>
      </c>
      <c r="J203" s="83">
        <v>4696800.1107768668</v>
      </c>
      <c r="K203" s="83">
        <v>4045973.7954985043</v>
      </c>
      <c r="L203" s="83">
        <v>3364298.1312035136</v>
      </c>
      <c r="M203" s="83">
        <v>2527786.9147202354</v>
      </c>
      <c r="N203" s="83">
        <v>1808405.940029504</v>
      </c>
      <c r="O203" s="83">
        <v>1073148.789961711</v>
      </c>
      <c r="P203" s="83">
        <v>397401.32582072308</v>
      </c>
      <c r="Q203" s="83">
        <v>294084.36911281518</v>
      </c>
      <c r="R203" s="71">
        <v>0</v>
      </c>
      <c r="S203" s="71">
        <v>0</v>
      </c>
      <c r="T203" s="71">
        <v>0</v>
      </c>
      <c r="U203" s="71">
        <v>0</v>
      </c>
      <c r="V203" s="71">
        <v>0</v>
      </c>
    </row>
    <row r="204" spans="2:22" x14ac:dyDescent="0.35">
      <c r="B204" s="40"/>
    </row>
    <row r="205" spans="2:22" x14ac:dyDescent="0.35">
      <c r="B205" s="40" t="s">
        <v>122</v>
      </c>
      <c r="C205" s="3">
        <f t="shared" ref="C205:V205" si="31">C202*C$128</f>
        <v>1114448765.127866</v>
      </c>
      <c r="D205" s="3">
        <f t="shared" si="31"/>
        <v>1001676460.4048228</v>
      </c>
      <c r="E205" s="3">
        <f t="shared" si="31"/>
        <v>889729877.01536226</v>
      </c>
      <c r="F205" s="3">
        <f t="shared" si="31"/>
        <v>802790022.89337611</v>
      </c>
      <c r="G205" s="3">
        <f t="shared" si="31"/>
        <v>756629077.49576175</v>
      </c>
      <c r="H205" s="3">
        <f t="shared" si="31"/>
        <v>650660156.50016081</v>
      </c>
      <c r="I205" s="3">
        <f t="shared" si="31"/>
        <v>554273898.88175726</v>
      </c>
      <c r="J205" s="3">
        <f t="shared" si="31"/>
        <v>465133191.97239983</v>
      </c>
      <c r="K205" s="3">
        <f t="shared" si="31"/>
        <v>382943511.59855318</v>
      </c>
      <c r="L205" s="3">
        <f t="shared" si="31"/>
        <v>307089851.97116637</v>
      </c>
      <c r="M205" s="3">
        <f t="shared" si="31"/>
        <v>231688948.73847675</v>
      </c>
      <c r="N205" s="3">
        <f t="shared" si="31"/>
        <v>166866005.40613687</v>
      </c>
      <c r="O205" s="3">
        <f t="shared" si="31"/>
        <v>104674215.69272731</v>
      </c>
      <c r="P205" s="3">
        <f t="shared" si="31"/>
        <v>83579945.319430888</v>
      </c>
      <c r="Q205" s="3">
        <f t="shared" si="31"/>
        <v>73197945.942976594</v>
      </c>
      <c r="R205" s="3">
        <f t="shared" si="31"/>
        <v>0</v>
      </c>
      <c r="S205" s="3">
        <f t="shared" si="31"/>
        <v>0</v>
      </c>
      <c r="T205" s="3">
        <f t="shared" si="31"/>
        <v>0</v>
      </c>
      <c r="U205" s="3">
        <f t="shared" si="31"/>
        <v>0</v>
      </c>
      <c r="V205" s="3">
        <f t="shared" si="31"/>
        <v>0</v>
      </c>
    </row>
    <row r="206" spans="2:22" x14ac:dyDescent="0.35">
      <c r="B206" s="40"/>
    </row>
    <row r="207" spans="2:22" x14ac:dyDescent="0.35">
      <c r="B207" s="40" t="s">
        <v>123</v>
      </c>
      <c r="C207" s="211">
        <f>SUM(C205:V205)*H8</f>
        <v>2661400262.1571927</v>
      </c>
    </row>
    <row r="209" spans="1:3" ht="15.5" x14ac:dyDescent="0.35">
      <c r="A209" s="56" t="s">
        <v>124</v>
      </c>
      <c r="B209" s="40"/>
    </row>
    <row r="210" spans="1:3" ht="15.5" x14ac:dyDescent="0.35">
      <c r="A210" s="56"/>
      <c r="B210" s="40"/>
    </row>
    <row r="211" spans="1:3" x14ac:dyDescent="0.35">
      <c r="B211" s="40" t="s">
        <v>125</v>
      </c>
      <c r="C211" s="211">
        <f>C155</f>
        <v>2212230145.9862809</v>
      </c>
    </row>
    <row r="212" spans="1:3" x14ac:dyDescent="0.35">
      <c r="B212" s="40" t="s">
        <v>126</v>
      </c>
      <c r="C212" s="211">
        <f>C165</f>
        <v>2466081743.704083</v>
      </c>
    </row>
    <row r="213" spans="1:3" x14ac:dyDescent="0.35">
      <c r="B213" s="40" t="s">
        <v>127</v>
      </c>
      <c r="C213" s="211">
        <f>C175</f>
        <v>2095730444.0572979</v>
      </c>
    </row>
    <row r="214" spans="1:3" x14ac:dyDescent="0.35">
      <c r="B214" s="40"/>
    </row>
    <row r="215" spans="1:3" x14ac:dyDescent="0.35">
      <c r="B215" s="40" t="s">
        <v>128</v>
      </c>
      <c r="C215" s="211">
        <f>C187</f>
        <v>2943630613.8509169</v>
      </c>
    </row>
    <row r="216" spans="1:3" x14ac:dyDescent="0.35">
      <c r="B216" s="40" t="s">
        <v>129</v>
      </c>
      <c r="C216" s="211">
        <f>C197</f>
        <v>3248879688.0580692</v>
      </c>
    </row>
    <row r="217" spans="1:3" x14ac:dyDescent="0.35">
      <c r="B217" s="40" t="s">
        <v>130</v>
      </c>
      <c r="C217" s="211">
        <f>C207</f>
        <v>2661400262.1571927</v>
      </c>
    </row>
    <row r="218" spans="1:3" x14ac:dyDescent="0.35">
      <c r="B218" s="40"/>
    </row>
    <row r="219" spans="1:3" x14ac:dyDescent="0.35">
      <c r="B219" s="40" t="s">
        <v>131</v>
      </c>
      <c r="C219" s="211">
        <f>C211+C215</f>
        <v>5155860759.8371983</v>
      </c>
    </row>
    <row r="220" spans="1:3" x14ac:dyDescent="0.35">
      <c r="B220" s="40" t="s">
        <v>132</v>
      </c>
      <c r="C220" s="211">
        <f>C212+C216</f>
        <v>5714961431.7621517</v>
      </c>
    </row>
    <row r="221" spans="1:3" x14ac:dyDescent="0.35">
      <c r="B221" s="40" t="s">
        <v>133</v>
      </c>
      <c r="C221" s="211">
        <f>C213+C217</f>
        <v>4757130706.2144909</v>
      </c>
    </row>
    <row r="222" spans="1:3" x14ac:dyDescent="0.35">
      <c r="B222" s="40"/>
    </row>
    <row r="223" spans="1:3" ht="21" x14ac:dyDescent="0.5">
      <c r="A223" s="203" t="s">
        <v>134</v>
      </c>
      <c r="B223" s="40"/>
    </row>
    <row r="224" spans="1:3" x14ac:dyDescent="0.35">
      <c r="B224" s="40"/>
    </row>
    <row r="225" spans="1:22" ht="15.5" x14ac:dyDescent="0.35">
      <c r="A225" s="56" t="s">
        <v>135</v>
      </c>
      <c r="B225" s="40"/>
    </row>
    <row r="226" spans="1:22" x14ac:dyDescent="0.35">
      <c r="A226" s="95" t="s">
        <v>136</v>
      </c>
      <c r="B226" s="40"/>
    </row>
    <row r="227" spans="1:22" x14ac:dyDescent="0.35">
      <c r="B227" s="40"/>
    </row>
    <row r="228" spans="1:22" x14ac:dyDescent="0.35">
      <c r="B228" s="38" t="s">
        <v>137</v>
      </c>
      <c r="C228" s="43">
        <v>1</v>
      </c>
      <c r="D228" s="43">
        <v>2</v>
      </c>
      <c r="E228" s="43">
        <v>3</v>
      </c>
      <c r="F228" s="43">
        <v>4</v>
      </c>
      <c r="G228" s="43">
        <v>5</v>
      </c>
      <c r="H228" s="43">
        <v>6</v>
      </c>
      <c r="I228" s="43">
        <v>7</v>
      </c>
      <c r="J228" s="43">
        <v>8</v>
      </c>
      <c r="K228" s="43">
        <v>9</v>
      </c>
      <c r="L228" s="43">
        <v>10</v>
      </c>
      <c r="M228" s="43">
        <v>11</v>
      </c>
      <c r="N228" s="43">
        <v>12</v>
      </c>
      <c r="O228" s="43">
        <v>13</v>
      </c>
      <c r="P228" s="43">
        <v>14</v>
      </c>
      <c r="Q228" s="43">
        <v>15</v>
      </c>
      <c r="R228" s="43">
        <v>16</v>
      </c>
      <c r="S228" s="43">
        <v>17</v>
      </c>
      <c r="T228" s="43">
        <v>18</v>
      </c>
      <c r="U228" s="43">
        <v>19</v>
      </c>
      <c r="V228" s="43">
        <v>20</v>
      </c>
    </row>
    <row r="229" spans="1:22" x14ac:dyDescent="0.35">
      <c r="B229" s="40"/>
      <c r="C229" s="15" t="s">
        <v>0</v>
      </c>
      <c r="D229" s="15" t="s">
        <v>1</v>
      </c>
      <c r="E229" s="52" t="s">
        <v>2</v>
      </c>
      <c r="F229" s="52" t="s">
        <v>3</v>
      </c>
      <c r="G229" s="15" t="s">
        <v>4</v>
      </c>
      <c r="H229" s="15" t="s">
        <v>5</v>
      </c>
      <c r="I229" s="15" t="s">
        <v>6</v>
      </c>
      <c r="J229" s="15" t="s">
        <v>7</v>
      </c>
      <c r="K229" s="15" t="s">
        <v>8</v>
      </c>
      <c r="L229" s="15" t="s">
        <v>9</v>
      </c>
      <c r="M229" s="15" t="s">
        <v>63</v>
      </c>
      <c r="N229" s="15" t="s">
        <v>64</v>
      </c>
      <c r="O229" s="15" t="s">
        <v>65</v>
      </c>
      <c r="P229" s="15" t="s">
        <v>66</v>
      </c>
      <c r="Q229" s="15" t="s">
        <v>67</v>
      </c>
      <c r="R229" s="15" t="s">
        <v>68</v>
      </c>
      <c r="S229" s="15" t="s">
        <v>69</v>
      </c>
      <c r="T229" s="15" t="s">
        <v>70</v>
      </c>
      <c r="U229" s="15" t="s">
        <v>71</v>
      </c>
      <c r="V229" s="15" t="s">
        <v>72</v>
      </c>
    </row>
    <row r="230" spans="1:22" x14ac:dyDescent="0.35">
      <c r="B230" s="40" t="s">
        <v>138</v>
      </c>
      <c r="C230" s="61">
        <f t="shared" ref="C230:V230" si="32">C$292+C$138</f>
        <v>15.013732019909156</v>
      </c>
      <c r="D230" s="61">
        <f t="shared" si="32"/>
        <v>15.365184044544311</v>
      </c>
      <c r="E230" s="61">
        <f t="shared" si="32"/>
        <v>15.6490106575132</v>
      </c>
      <c r="F230" s="61">
        <f t="shared" si="32"/>
        <v>15.950019261156131</v>
      </c>
      <c r="G230" s="61">
        <f t="shared" si="32"/>
        <v>16.240213191032566</v>
      </c>
      <c r="H230" s="61">
        <f t="shared" si="32"/>
        <v>16.260415438597153</v>
      </c>
      <c r="I230" s="61">
        <f t="shared" si="32"/>
        <v>16.259845002791224</v>
      </c>
      <c r="J230" s="61">
        <f t="shared" si="32"/>
        <v>16.247597535734716</v>
      </c>
      <c r="K230" s="61">
        <f t="shared" si="32"/>
        <v>16.21362055823294</v>
      </c>
      <c r="L230" s="61">
        <f t="shared" si="32"/>
        <v>16.141577002861929</v>
      </c>
      <c r="M230" s="61">
        <f t="shared" si="32"/>
        <v>16.141577002861929</v>
      </c>
      <c r="N230" s="61">
        <f t="shared" si="32"/>
        <v>16.141577002861929</v>
      </c>
      <c r="O230" s="61">
        <f t="shared" si="32"/>
        <v>16.141577002861929</v>
      </c>
      <c r="P230" s="61">
        <f t="shared" si="32"/>
        <v>16.141577002861929</v>
      </c>
      <c r="Q230" s="61">
        <f t="shared" si="32"/>
        <v>16.141577002861929</v>
      </c>
      <c r="R230" s="61">
        <f t="shared" si="32"/>
        <v>16.141577002861929</v>
      </c>
      <c r="S230" s="61">
        <f t="shared" si="32"/>
        <v>16.141577002861929</v>
      </c>
      <c r="T230" s="61">
        <f t="shared" si="32"/>
        <v>16.141577002861929</v>
      </c>
      <c r="U230" s="61">
        <f t="shared" si="32"/>
        <v>16.141577002861929</v>
      </c>
      <c r="V230" s="61">
        <f t="shared" si="32"/>
        <v>16.141577002861929</v>
      </c>
    </row>
    <row r="231" spans="1:22" x14ac:dyDescent="0.35">
      <c r="B231" s="40" t="s">
        <v>139</v>
      </c>
      <c r="C231" s="3">
        <f t="shared" ref="C231:V231" si="33">C67</f>
        <v>30235</v>
      </c>
      <c r="D231" s="3">
        <f t="shared" si="33"/>
        <v>83593</v>
      </c>
      <c r="E231" s="3">
        <f t="shared" si="33"/>
        <v>143230</v>
      </c>
      <c r="F231" s="3">
        <f t="shared" si="33"/>
        <v>207076</v>
      </c>
      <c r="G231" s="3">
        <f t="shared" si="33"/>
        <v>311614</v>
      </c>
      <c r="H231" s="3">
        <f t="shared" si="33"/>
        <v>472872</v>
      </c>
      <c r="I231" s="3">
        <f t="shared" si="33"/>
        <v>670217</v>
      </c>
      <c r="J231" s="3">
        <f t="shared" si="33"/>
        <v>855646</v>
      </c>
      <c r="K231" s="3">
        <f t="shared" si="33"/>
        <v>1051521</v>
      </c>
      <c r="L231" s="3">
        <f t="shared" si="33"/>
        <v>1263773</v>
      </c>
      <c r="M231" s="3">
        <f t="shared" si="33"/>
        <v>1435880</v>
      </c>
      <c r="N231" s="3">
        <f t="shared" si="33"/>
        <v>1599533</v>
      </c>
      <c r="O231" s="3">
        <f t="shared" si="33"/>
        <v>1738612</v>
      </c>
      <c r="P231" s="3">
        <f t="shared" si="33"/>
        <v>1837045</v>
      </c>
      <c r="Q231" s="3">
        <f t="shared" si="33"/>
        <v>1897110</v>
      </c>
      <c r="R231" s="3">
        <f t="shared" si="33"/>
        <v>1943951</v>
      </c>
      <c r="S231" s="3">
        <f t="shared" si="33"/>
        <v>1971397</v>
      </c>
      <c r="T231" s="3">
        <f t="shared" si="33"/>
        <v>1971397</v>
      </c>
      <c r="U231" s="3">
        <f t="shared" si="33"/>
        <v>1971397</v>
      </c>
      <c r="V231" s="3">
        <f t="shared" si="33"/>
        <v>1971397</v>
      </c>
    </row>
    <row r="232" spans="1:22" x14ac:dyDescent="0.35">
      <c r="B232" s="40" t="s">
        <v>140</v>
      </c>
      <c r="C232" s="3">
        <f>C230*C231*months_in_year</f>
        <v>5447282.2514634393</v>
      </c>
      <c r="D232" s="3">
        <f t="shared" ref="D232:V232" si="34">D230*D231*months_in_year</f>
        <v>15413061.95802711</v>
      </c>
      <c r="E232" s="3">
        <f t="shared" si="34"/>
        <v>26896893.557707392</v>
      </c>
      <c r="F232" s="3">
        <f t="shared" si="34"/>
        <v>39634394.262278005</v>
      </c>
      <c r="G232" s="3">
        <f t="shared" si="34"/>
        <v>60728133.519725069</v>
      </c>
      <c r="H232" s="3">
        <f t="shared" si="34"/>
        <v>92269142.031363755</v>
      </c>
      <c r="I232" s="3">
        <f t="shared" si="34"/>
        <v>130771494.45882872</v>
      </c>
      <c r="J232" s="3">
        <f t="shared" si="34"/>
        <v>166826302.0927352</v>
      </c>
      <c r="K232" s="3">
        <f t="shared" si="34"/>
        <v>204587550.03616393</v>
      </c>
      <c r="L232" s="3">
        <f t="shared" si="34"/>
        <v>244791470.32365394</v>
      </c>
      <c r="M232" s="3">
        <f t="shared" si="34"/>
        <v>278128411.04243261</v>
      </c>
      <c r="N232" s="3">
        <f t="shared" si="34"/>
        <v>309827821.05742502</v>
      </c>
      <c r="O232" s="3">
        <f t="shared" si="34"/>
        <v>336767273.71319741</v>
      </c>
      <c r="P232" s="3">
        <f t="shared" si="34"/>
        <v>355833639.90266991</v>
      </c>
      <c r="Q232" s="3">
        <f t="shared" si="34"/>
        <v>367468165.77479273</v>
      </c>
      <c r="R232" s="3">
        <f t="shared" si="34"/>
        <v>376541217.07548541</v>
      </c>
      <c r="S232" s="3">
        <f t="shared" si="34"/>
        <v>381857477.74453199</v>
      </c>
      <c r="T232" s="3">
        <f t="shared" si="34"/>
        <v>381857477.74453199</v>
      </c>
      <c r="U232" s="3">
        <f t="shared" si="34"/>
        <v>381857477.74453199</v>
      </c>
      <c r="V232" s="3">
        <f t="shared" si="34"/>
        <v>381857477.74453199</v>
      </c>
    </row>
    <row r="233" spans="1:22" x14ac:dyDescent="0.35">
      <c r="B233" s="40" t="s">
        <v>141</v>
      </c>
      <c r="C233" s="3">
        <f t="shared" ref="C233:V233" si="35">$C$142*C$92</f>
        <v>879147</v>
      </c>
      <c r="D233" s="3">
        <f t="shared" si="35"/>
        <v>1594944</v>
      </c>
      <c r="E233" s="3">
        <f t="shared" si="35"/>
        <v>1854441</v>
      </c>
      <c r="F233" s="3">
        <f t="shared" si="35"/>
        <v>2078946</v>
      </c>
      <c r="G233" s="3">
        <f t="shared" si="35"/>
        <v>3324780</v>
      </c>
      <c r="H233" s="3">
        <f t="shared" si="35"/>
        <v>5081994</v>
      </c>
      <c r="I233" s="3">
        <f t="shared" si="35"/>
        <v>6325425</v>
      </c>
      <c r="J233" s="3">
        <f t="shared" si="35"/>
        <v>6219720</v>
      </c>
      <c r="K233" s="3">
        <f t="shared" si="35"/>
        <v>6715872</v>
      </c>
      <c r="L233" s="3">
        <f t="shared" si="35"/>
        <v>7374537</v>
      </c>
      <c r="M233" s="3">
        <f t="shared" si="35"/>
        <v>6431076</v>
      </c>
      <c r="N233" s="3">
        <f t="shared" si="35"/>
        <v>6318945</v>
      </c>
      <c r="O233" s="3">
        <f t="shared" si="35"/>
        <v>5729184</v>
      </c>
      <c r="P233" s="3">
        <f t="shared" si="35"/>
        <v>4649103</v>
      </c>
      <c r="Q233" s="3">
        <f t="shared" si="35"/>
        <v>3584709</v>
      </c>
      <c r="R233" s="3">
        <f t="shared" si="35"/>
        <v>3183327</v>
      </c>
      <c r="S233" s="3">
        <f t="shared" si="35"/>
        <v>2595672</v>
      </c>
      <c r="T233" s="3">
        <f t="shared" si="35"/>
        <v>1766664</v>
      </c>
      <c r="U233" s="3">
        <f t="shared" si="35"/>
        <v>1681587</v>
      </c>
      <c r="V233" s="3">
        <f t="shared" si="35"/>
        <v>1599264</v>
      </c>
    </row>
    <row r="234" spans="1:22" x14ac:dyDescent="0.35">
      <c r="B234" s="40"/>
    </row>
    <row r="235" spans="1:22" x14ac:dyDescent="0.35">
      <c r="B235" s="40" t="s">
        <v>142</v>
      </c>
      <c r="C235" s="3">
        <f>SUM(C232:C233)*C$127</f>
        <v>6326429.2514634393</v>
      </c>
      <c r="D235" s="3">
        <f t="shared" ref="D235:V235" si="36">SUM(D232:D233)*D$127</f>
        <v>15777371.018578023</v>
      </c>
      <c r="E235" s="3">
        <f t="shared" si="36"/>
        <v>24741184.421872593</v>
      </c>
      <c r="F235" s="3">
        <f t="shared" si="36"/>
        <v>33298041.13729522</v>
      </c>
      <c r="G235" s="3">
        <f t="shared" si="36"/>
        <v>47431170.856231056</v>
      </c>
      <c r="H235" s="3">
        <f t="shared" si="36"/>
        <v>66872447.674506426</v>
      </c>
      <c r="I235" s="3">
        <f t="shared" si="36"/>
        <v>87360504.077160701</v>
      </c>
      <c r="J235" s="3">
        <f t="shared" si="36"/>
        <v>102289320.68420161</v>
      </c>
      <c r="K235" s="3">
        <f t="shared" si="36"/>
        <v>115866114.56654637</v>
      </c>
      <c r="L235" s="3">
        <f t="shared" si="36"/>
        <v>128267814.31740279</v>
      </c>
      <c r="M235" s="3">
        <f t="shared" si="36"/>
        <v>134272000.91340077</v>
      </c>
      <c r="N235" s="3">
        <f t="shared" si="36"/>
        <v>138382883.02330044</v>
      </c>
      <c r="O235" s="3">
        <f t="shared" si="36"/>
        <v>139069199.21963814</v>
      </c>
      <c r="P235" s="3">
        <f t="shared" si="36"/>
        <v>135781495.55456501</v>
      </c>
      <c r="Q235" s="3">
        <f t="shared" si="36"/>
        <v>129650187.37824172</v>
      </c>
      <c r="R235" s="3">
        <f t="shared" si="36"/>
        <v>123079934.53341813</v>
      </c>
      <c r="S235" s="3">
        <f t="shared" si="36"/>
        <v>115596118.01790819</v>
      </c>
      <c r="T235" s="3">
        <f t="shared" si="36"/>
        <v>107000792.76323257</v>
      </c>
      <c r="U235" s="3">
        <f t="shared" si="36"/>
        <v>99236607.615403533</v>
      </c>
      <c r="V235" s="3">
        <f t="shared" si="36"/>
        <v>92036463.288152605</v>
      </c>
    </row>
    <row r="236" spans="1:22" x14ac:dyDescent="0.35">
      <c r="B236" s="40" t="s">
        <v>143</v>
      </c>
      <c r="C236" s="211">
        <f>SUM(C235:V235)</f>
        <v>1842336080.3125191</v>
      </c>
    </row>
    <row r="237" spans="1:22" x14ac:dyDescent="0.35">
      <c r="B237" s="40"/>
    </row>
    <row r="239" spans="1:22" x14ac:dyDescent="0.35">
      <c r="B239" s="40" t="s">
        <v>144</v>
      </c>
      <c r="C239" s="61">
        <f t="shared" ref="C239:V239" si="37">C$301+C$138</f>
        <v>15.013732019909156</v>
      </c>
      <c r="D239" s="61">
        <f t="shared" si="37"/>
        <v>15.365184044544311</v>
      </c>
      <c r="E239" s="61">
        <f t="shared" si="37"/>
        <v>15.6490106575132</v>
      </c>
      <c r="F239" s="61">
        <f t="shared" si="37"/>
        <v>15.950019261156131</v>
      </c>
      <c r="G239" s="61">
        <f t="shared" si="37"/>
        <v>16.240213191032566</v>
      </c>
      <c r="H239" s="61">
        <f t="shared" si="37"/>
        <v>16.52734578596457</v>
      </c>
      <c r="I239" s="61">
        <f t="shared" si="37"/>
        <v>16.799021258866844</v>
      </c>
      <c r="J239" s="61">
        <f t="shared" si="37"/>
        <v>17.063726612619551</v>
      </c>
      <c r="K239" s="61">
        <f t="shared" si="37"/>
        <v>17.309945410319898</v>
      </c>
      <c r="L239" s="61">
        <f t="shared" si="37"/>
        <v>17.518324450642357</v>
      </c>
      <c r="M239" s="61">
        <f t="shared" si="37"/>
        <v>17.518324450642357</v>
      </c>
      <c r="N239" s="61">
        <f t="shared" si="37"/>
        <v>17.518324450642357</v>
      </c>
      <c r="O239" s="61">
        <f t="shared" si="37"/>
        <v>17.518324450642357</v>
      </c>
      <c r="P239" s="61">
        <f t="shared" si="37"/>
        <v>17.518324450642357</v>
      </c>
      <c r="Q239" s="61">
        <f t="shared" si="37"/>
        <v>17.518324450642357</v>
      </c>
      <c r="R239" s="61">
        <f t="shared" si="37"/>
        <v>17.518324450642357</v>
      </c>
      <c r="S239" s="61">
        <f t="shared" si="37"/>
        <v>17.518324450642357</v>
      </c>
      <c r="T239" s="61">
        <f t="shared" si="37"/>
        <v>17.518324450642357</v>
      </c>
      <c r="U239" s="61">
        <f t="shared" si="37"/>
        <v>17.518324450642357</v>
      </c>
      <c r="V239" s="61">
        <f t="shared" si="37"/>
        <v>17.518324450642357</v>
      </c>
    </row>
    <row r="240" spans="1:22" x14ac:dyDescent="0.35">
      <c r="B240" s="40" t="s">
        <v>139</v>
      </c>
      <c r="C240" s="3">
        <f t="shared" ref="C240:V240" si="38">C67</f>
        <v>30235</v>
      </c>
      <c r="D240" s="3">
        <f t="shared" si="38"/>
        <v>83593</v>
      </c>
      <c r="E240" s="3">
        <f t="shared" si="38"/>
        <v>143230</v>
      </c>
      <c r="F240" s="3">
        <f t="shared" si="38"/>
        <v>207076</v>
      </c>
      <c r="G240" s="3">
        <f t="shared" si="38"/>
        <v>311614</v>
      </c>
      <c r="H240" s="3">
        <f t="shared" si="38"/>
        <v>472872</v>
      </c>
      <c r="I240" s="3">
        <f t="shared" si="38"/>
        <v>670217</v>
      </c>
      <c r="J240" s="3">
        <f t="shared" si="38"/>
        <v>855646</v>
      </c>
      <c r="K240" s="3">
        <f t="shared" si="38"/>
        <v>1051521</v>
      </c>
      <c r="L240" s="3">
        <f t="shared" si="38"/>
        <v>1263773</v>
      </c>
      <c r="M240" s="3">
        <f t="shared" si="38"/>
        <v>1435880</v>
      </c>
      <c r="N240" s="3">
        <f t="shared" si="38"/>
        <v>1599533</v>
      </c>
      <c r="O240" s="3">
        <f t="shared" si="38"/>
        <v>1738612</v>
      </c>
      <c r="P240" s="3">
        <f t="shared" si="38"/>
        <v>1837045</v>
      </c>
      <c r="Q240" s="3">
        <f t="shared" si="38"/>
        <v>1897110</v>
      </c>
      <c r="R240" s="3">
        <f t="shared" si="38"/>
        <v>1943951</v>
      </c>
      <c r="S240" s="3">
        <f t="shared" si="38"/>
        <v>1971397</v>
      </c>
      <c r="T240" s="3">
        <f t="shared" si="38"/>
        <v>1971397</v>
      </c>
      <c r="U240" s="3">
        <f t="shared" si="38"/>
        <v>1971397</v>
      </c>
      <c r="V240" s="3">
        <f t="shared" si="38"/>
        <v>1971397</v>
      </c>
    </row>
    <row r="241" spans="2:22" x14ac:dyDescent="0.35">
      <c r="B241" s="40" t="s">
        <v>145</v>
      </c>
      <c r="C241" s="3">
        <f>C239*C240*months_in_year</f>
        <v>5447282.2514634393</v>
      </c>
      <c r="D241" s="3">
        <f t="shared" ref="D241:V241" si="39">D239*D240*months_in_year</f>
        <v>15413061.95802711</v>
      </c>
      <c r="E241" s="3">
        <f t="shared" si="39"/>
        <v>26896893.557707392</v>
      </c>
      <c r="F241" s="3">
        <f t="shared" si="39"/>
        <v>39634394.262278005</v>
      </c>
      <c r="G241" s="3">
        <f t="shared" si="39"/>
        <v>60728133.519725069</v>
      </c>
      <c r="H241" s="3">
        <f t="shared" si="39"/>
        <v>93783828.678007662</v>
      </c>
      <c r="I241" s="3">
        <f t="shared" si="39"/>
        <v>135107875.57264751</v>
      </c>
      <c r="J241" s="3">
        <f t="shared" si="39"/>
        <v>175206113.05417761</v>
      </c>
      <c r="K241" s="3">
        <f t="shared" si="39"/>
        <v>218421253.29365987</v>
      </c>
      <c r="L241" s="3">
        <f t="shared" si="39"/>
        <v>265670225.35153973</v>
      </c>
      <c r="M241" s="3">
        <f t="shared" si="39"/>
        <v>301850540.54626018</v>
      </c>
      <c r="N241" s="3">
        <f t="shared" si="39"/>
        <v>336253656.7621119</v>
      </c>
      <c r="O241" s="3">
        <f t="shared" si="39"/>
        <v>365490829.31736255</v>
      </c>
      <c r="P241" s="3">
        <f t="shared" si="39"/>
        <v>386183404.08516347</v>
      </c>
      <c r="Q241" s="3">
        <f t="shared" si="39"/>
        <v>398810261.98269749</v>
      </c>
      <c r="R241" s="3">
        <f t="shared" si="39"/>
        <v>408657172.00980788</v>
      </c>
      <c r="S241" s="3">
        <f t="shared" si="39"/>
        <v>414426867.20427585</v>
      </c>
      <c r="T241" s="3">
        <f t="shared" si="39"/>
        <v>414426867.20427585</v>
      </c>
      <c r="U241" s="3">
        <f t="shared" si="39"/>
        <v>414426867.20427585</v>
      </c>
      <c r="V241" s="3">
        <f t="shared" si="39"/>
        <v>414426867.20427585</v>
      </c>
    </row>
    <row r="242" spans="2:22" x14ac:dyDescent="0.35">
      <c r="B242" s="40" t="s">
        <v>141</v>
      </c>
      <c r="C242" s="3">
        <f t="shared" ref="C242:V242" si="40">$C$142*C$92</f>
        <v>879147</v>
      </c>
      <c r="D242" s="3">
        <f t="shared" si="40"/>
        <v>1594944</v>
      </c>
      <c r="E242" s="3">
        <f t="shared" si="40"/>
        <v>1854441</v>
      </c>
      <c r="F242" s="3">
        <f t="shared" si="40"/>
        <v>2078946</v>
      </c>
      <c r="G242" s="3">
        <f t="shared" si="40"/>
        <v>3324780</v>
      </c>
      <c r="H242" s="3">
        <f t="shared" si="40"/>
        <v>5081994</v>
      </c>
      <c r="I242" s="3">
        <f t="shared" si="40"/>
        <v>6325425</v>
      </c>
      <c r="J242" s="3">
        <f t="shared" si="40"/>
        <v>6219720</v>
      </c>
      <c r="K242" s="3">
        <f t="shared" si="40"/>
        <v>6715872</v>
      </c>
      <c r="L242" s="3">
        <f t="shared" si="40"/>
        <v>7374537</v>
      </c>
      <c r="M242" s="3">
        <f t="shared" si="40"/>
        <v>6431076</v>
      </c>
      <c r="N242" s="3">
        <f t="shared" si="40"/>
        <v>6318945</v>
      </c>
      <c r="O242" s="3">
        <f t="shared" si="40"/>
        <v>5729184</v>
      </c>
      <c r="P242" s="3">
        <f t="shared" si="40"/>
        <v>4649103</v>
      </c>
      <c r="Q242" s="3">
        <f t="shared" si="40"/>
        <v>3584709</v>
      </c>
      <c r="R242" s="3">
        <f t="shared" si="40"/>
        <v>3183327</v>
      </c>
      <c r="S242" s="3">
        <f t="shared" si="40"/>
        <v>2595672</v>
      </c>
      <c r="T242" s="3">
        <f t="shared" si="40"/>
        <v>1766664</v>
      </c>
      <c r="U242" s="3">
        <f t="shared" si="40"/>
        <v>1681587</v>
      </c>
      <c r="V242" s="3">
        <f t="shared" si="40"/>
        <v>1599264</v>
      </c>
    </row>
    <row r="243" spans="2:22" x14ac:dyDescent="0.35">
      <c r="B243" s="40"/>
    </row>
    <row r="244" spans="2:22" x14ac:dyDescent="0.35">
      <c r="B244" s="40" t="s">
        <v>146</v>
      </c>
      <c r="C244" s="3">
        <f>SUM(C241:C242)*C$127</f>
        <v>6326429.2514634393</v>
      </c>
      <c r="D244" s="3">
        <f t="shared" ref="D244:V244" si="41">SUM(D241:D242)*D$127</f>
        <v>15777371.018578023</v>
      </c>
      <c r="E244" s="3">
        <f t="shared" si="41"/>
        <v>24741184.421872593</v>
      </c>
      <c r="F244" s="3">
        <f t="shared" si="41"/>
        <v>33298041.13729522</v>
      </c>
      <c r="G244" s="3">
        <f t="shared" si="41"/>
        <v>47431170.856231056</v>
      </c>
      <c r="H244" s="3">
        <f t="shared" si="41"/>
        <v>67912916.308466032</v>
      </c>
      <c r="I244" s="3">
        <f t="shared" si="41"/>
        <v>90123720.358527645</v>
      </c>
      <c r="J244" s="3">
        <f t="shared" si="41"/>
        <v>107242714.93355694</v>
      </c>
      <c r="K244" s="3">
        <f t="shared" si="41"/>
        <v>123451687.15721792</v>
      </c>
      <c r="L244" s="3">
        <f t="shared" si="41"/>
        <v>138888089.03848407</v>
      </c>
      <c r="M244" s="3">
        <f t="shared" si="41"/>
        <v>145465505.04679406</v>
      </c>
      <c r="N244" s="3">
        <f t="shared" si="41"/>
        <v>149949926.32005331</v>
      </c>
      <c r="O244" s="3">
        <f t="shared" si="41"/>
        <v>150732274.22859779</v>
      </c>
      <c r="P244" s="3">
        <f t="shared" si="41"/>
        <v>147213211.63962597</v>
      </c>
      <c r="Q244" s="3">
        <f t="shared" si="41"/>
        <v>140601480.09804088</v>
      </c>
      <c r="R244" s="3">
        <f t="shared" si="41"/>
        <v>133489663.61853313</v>
      </c>
      <c r="S244" s="3">
        <f t="shared" si="41"/>
        <v>125388975.71789458</v>
      </c>
      <c r="T244" s="3">
        <f t="shared" si="41"/>
        <v>116085076.34392497</v>
      </c>
      <c r="U244" s="3">
        <f t="shared" si="41"/>
        <v>107663586.81827217</v>
      </c>
      <c r="V244" s="3">
        <f t="shared" si="41"/>
        <v>99853698.170219988</v>
      </c>
    </row>
    <row r="245" spans="2:22" x14ac:dyDescent="0.35">
      <c r="B245" s="40" t="s">
        <v>147</v>
      </c>
      <c r="C245" s="211">
        <f>SUM(C244:V244)</f>
        <v>1971636722.4836497</v>
      </c>
    </row>
    <row r="246" spans="2:22" x14ac:dyDescent="0.35">
      <c r="B246" s="40"/>
    </row>
    <row r="247" spans="2:22" x14ac:dyDescent="0.35">
      <c r="B247" s="40"/>
    </row>
    <row r="248" spans="2:22" x14ac:dyDescent="0.35">
      <c r="B248" s="38" t="s">
        <v>16</v>
      </c>
      <c r="C248" s="43">
        <v>1</v>
      </c>
      <c r="D248" s="43">
        <v>2</v>
      </c>
      <c r="E248" s="43">
        <v>3</v>
      </c>
      <c r="F248" s="43">
        <v>4</v>
      </c>
      <c r="G248" s="43">
        <v>5</v>
      </c>
      <c r="H248" s="43">
        <v>6</v>
      </c>
      <c r="I248" s="43">
        <v>7</v>
      </c>
      <c r="J248" s="43">
        <v>8</v>
      </c>
      <c r="K248" s="43">
        <v>9</v>
      </c>
      <c r="L248" s="43">
        <v>10</v>
      </c>
      <c r="M248" s="43">
        <v>11</v>
      </c>
      <c r="N248" s="43">
        <v>12</v>
      </c>
      <c r="O248" s="43">
        <v>13</v>
      </c>
      <c r="P248" s="43">
        <v>14</v>
      </c>
      <c r="Q248" s="43">
        <v>15</v>
      </c>
      <c r="R248" s="43">
        <v>16</v>
      </c>
      <c r="S248" s="43">
        <v>17</v>
      </c>
      <c r="T248" s="43">
        <v>18</v>
      </c>
      <c r="U248" s="43">
        <v>19</v>
      </c>
      <c r="V248" s="43">
        <v>20</v>
      </c>
    </row>
    <row r="249" spans="2:22" x14ac:dyDescent="0.35">
      <c r="B249" s="40"/>
      <c r="C249" s="15" t="s">
        <v>0</v>
      </c>
      <c r="D249" s="15" t="s">
        <v>1</v>
      </c>
      <c r="E249" s="52" t="s">
        <v>2</v>
      </c>
      <c r="F249" s="52" t="s">
        <v>3</v>
      </c>
      <c r="G249" s="15" t="s">
        <v>4</v>
      </c>
      <c r="H249" s="15" t="s">
        <v>5</v>
      </c>
      <c r="I249" s="15" t="s">
        <v>6</v>
      </c>
      <c r="J249" s="15" t="s">
        <v>7</v>
      </c>
      <c r="K249" s="15" t="s">
        <v>8</v>
      </c>
      <c r="L249" s="15" t="s">
        <v>9</v>
      </c>
      <c r="M249" s="15" t="s">
        <v>63</v>
      </c>
      <c r="N249" s="15" t="s">
        <v>64</v>
      </c>
      <c r="O249" s="15" t="s">
        <v>65</v>
      </c>
      <c r="P249" s="15" t="s">
        <v>66</v>
      </c>
      <c r="Q249" s="15" t="s">
        <v>67</v>
      </c>
      <c r="R249" s="15" t="s">
        <v>68</v>
      </c>
      <c r="S249" s="15" t="s">
        <v>69</v>
      </c>
      <c r="T249" s="15" t="s">
        <v>70</v>
      </c>
      <c r="U249" s="15" t="s">
        <v>71</v>
      </c>
      <c r="V249" s="15" t="s">
        <v>72</v>
      </c>
    </row>
    <row r="250" spans="2:22" x14ac:dyDescent="0.35">
      <c r="B250" s="40" t="s">
        <v>138</v>
      </c>
      <c r="C250" s="61">
        <f t="shared" ref="C250:V250" si="42">C$292+C$136</f>
        <v>13.863732019909156</v>
      </c>
      <c r="D250" s="61">
        <f t="shared" si="42"/>
        <v>14.228735364386925</v>
      </c>
      <c r="E250" s="61">
        <f t="shared" si="42"/>
        <v>14.527867368042305</v>
      </c>
      <c r="F250" s="61">
        <f t="shared" si="42"/>
        <v>14.845997761378081</v>
      </c>
      <c r="G250" s="61">
        <f t="shared" si="42"/>
        <v>15.154111261258956</v>
      </c>
      <c r="H250" s="61">
        <f t="shared" si="42"/>
        <v>15.174313508823543</v>
      </c>
      <c r="I250" s="61">
        <f t="shared" si="42"/>
        <v>15.173743073017615</v>
      </c>
      <c r="J250" s="61">
        <f t="shared" si="42"/>
        <v>15.161495605961106</v>
      </c>
      <c r="K250" s="61">
        <f t="shared" si="42"/>
        <v>15.127518628459331</v>
      </c>
      <c r="L250" s="61">
        <f t="shared" si="42"/>
        <v>15.055475073088319</v>
      </c>
      <c r="M250" s="61">
        <f t="shared" si="42"/>
        <v>15.055475073088319</v>
      </c>
      <c r="N250" s="61">
        <f t="shared" si="42"/>
        <v>15.055475073088319</v>
      </c>
      <c r="O250" s="61">
        <f t="shared" si="42"/>
        <v>15.055475073088319</v>
      </c>
      <c r="P250" s="61">
        <f t="shared" si="42"/>
        <v>15.055475073088319</v>
      </c>
      <c r="Q250" s="61">
        <f t="shared" si="42"/>
        <v>15.055475073088319</v>
      </c>
      <c r="R250" s="61">
        <f t="shared" si="42"/>
        <v>15.055475073088319</v>
      </c>
      <c r="S250" s="61">
        <f t="shared" si="42"/>
        <v>15.055475073088319</v>
      </c>
      <c r="T250" s="61">
        <f t="shared" si="42"/>
        <v>15.055475073088319</v>
      </c>
      <c r="U250" s="61">
        <f t="shared" si="42"/>
        <v>15.055475073088319</v>
      </c>
      <c r="V250" s="61">
        <f t="shared" si="42"/>
        <v>15.055475073088319</v>
      </c>
    </row>
    <row r="251" spans="2:22" x14ac:dyDescent="0.35">
      <c r="B251" s="40" t="s">
        <v>139</v>
      </c>
      <c r="C251" s="3">
        <f t="shared" ref="C251:V251" si="43">C76</f>
        <v>30235</v>
      </c>
      <c r="D251" s="3">
        <f t="shared" si="43"/>
        <v>83593</v>
      </c>
      <c r="E251" s="3">
        <f t="shared" si="43"/>
        <v>143230</v>
      </c>
      <c r="F251" s="3">
        <f t="shared" si="43"/>
        <v>207076</v>
      </c>
      <c r="G251" s="3">
        <f t="shared" si="43"/>
        <v>311614</v>
      </c>
      <c r="H251" s="3">
        <f t="shared" si="43"/>
        <v>472872</v>
      </c>
      <c r="I251" s="3">
        <f t="shared" si="43"/>
        <v>670217</v>
      </c>
      <c r="J251" s="3">
        <f t="shared" si="43"/>
        <v>855646</v>
      </c>
      <c r="K251" s="3">
        <f t="shared" si="43"/>
        <v>1051521</v>
      </c>
      <c r="L251" s="3">
        <f t="shared" si="43"/>
        <v>1263773</v>
      </c>
      <c r="M251" s="3">
        <f t="shared" si="43"/>
        <v>1435880</v>
      </c>
      <c r="N251" s="3">
        <f t="shared" si="43"/>
        <v>1599533</v>
      </c>
      <c r="O251" s="3">
        <f t="shared" si="43"/>
        <v>1738612</v>
      </c>
      <c r="P251" s="3">
        <f t="shared" si="43"/>
        <v>1837045</v>
      </c>
      <c r="Q251" s="3">
        <f t="shared" si="43"/>
        <v>1897110</v>
      </c>
      <c r="R251" s="3">
        <f t="shared" si="43"/>
        <v>1943951</v>
      </c>
      <c r="S251" s="3">
        <f t="shared" si="43"/>
        <v>1971397</v>
      </c>
      <c r="T251" s="3">
        <f t="shared" si="43"/>
        <v>1971397</v>
      </c>
      <c r="U251" s="3">
        <f t="shared" si="43"/>
        <v>1971397</v>
      </c>
      <c r="V251" s="3">
        <f t="shared" si="43"/>
        <v>1971397</v>
      </c>
    </row>
    <row r="252" spans="2:22" x14ac:dyDescent="0.35">
      <c r="B252" s="40" t="s">
        <v>140</v>
      </c>
      <c r="C252" s="3">
        <f>C250*C251*months_in_year</f>
        <v>5030039.2514634393</v>
      </c>
      <c r="D252" s="3">
        <f t="shared" ref="D252:V252" si="44">D250*D251*months_in_year</f>
        <v>14273072.103782354</v>
      </c>
      <c r="E252" s="3">
        <f t="shared" si="44"/>
        <v>24969917.317496393</v>
      </c>
      <c r="F252" s="3">
        <f t="shared" si="44"/>
        <v>36890997.989221528</v>
      </c>
      <c r="G252" s="3">
        <f t="shared" si="44"/>
        <v>56666798.718791381</v>
      </c>
      <c r="H252" s="3">
        <f t="shared" si="44"/>
        <v>86106095.730532885</v>
      </c>
      <c r="I252" s="3">
        <f t="shared" si="44"/>
        <v>122036406.73402375</v>
      </c>
      <c r="J252" s="3">
        <f t="shared" si="44"/>
        <v>155674476.83109835</v>
      </c>
      <c r="K252" s="3">
        <f t="shared" si="44"/>
        <v>190882842.18859422</v>
      </c>
      <c r="L252" s="3">
        <f t="shared" si="44"/>
        <v>228320434.79450452</v>
      </c>
      <c r="M252" s="3">
        <f t="shared" si="44"/>
        <v>259414266.57535267</v>
      </c>
      <c r="N252" s="3">
        <f t="shared" si="44"/>
        <v>288980750.52098614</v>
      </c>
      <c r="O252" s="3">
        <f t="shared" si="44"/>
        <v>314107555.53326672</v>
      </c>
      <c r="P252" s="3">
        <f t="shared" si="44"/>
        <v>331891022.46769834</v>
      </c>
      <c r="Q252" s="3">
        <f t="shared" si="44"/>
        <v>342742707.79087895</v>
      </c>
      <c r="R252" s="3">
        <f t="shared" si="44"/>
        <v>351205269.88566136</v>
      </c>
      <c r="S252" s="3">
        <f t="shared" si="44"/>
        <v>356163820.71193308</v>
      </c>
      <c r="T252" s="3">
        <f t="shared" si="44"/>
        <v>356163820.71193308</v>
      </c>
      <c r="U252" s="3">
        <f t="shared" si="44"/>
        <v>356163820.71193308</v>
      </c>
      <c r="V252" s="3">
        <f t="shared" si="44"/>
        <v>356163820.71193308</v>
      </c>
    </row>
    <row r="253" spans="2:22" x14ac:dyDescent="0.35">
      <c r="B253" s="40" t="s">
        <v>141</v>
      </c>
      <c r="C253" s="3">
        <f>$C$142*C$92</f>
        <v>879147</v>
      </c>
      <c r="D253" s="3">
        <f t="shared" ref="D253:V253" si="45">$C$142*D$92</f>
        <v>1594944</v>
      </c>
      <c r="E253" s="3">
        <f t="shared" si="45"/>
        <v>1854441</v>
      </c>
      <c r="F253" s="3">
        <f t="shared" si="45"/>
        <v>2078946</v>
      </c>
      <c r="G253" s="3">
        <f t="shared" si="45"/>
        <v>3324780</v>
      </c>
      <c r="H253" s="3">
        <f t="shared" si="45"/>
        <v>5081994</v>
      </c>
      <c r="I253" s="3">
        <f t="shared" si="45"/>
        <v>6325425</v>
      </c>
      <c r="J253" s="3">
        <f t="shared" si="45"/>
        <v>6219720</v>
      </c>
      <c r="K253" s="3">
        <f t="shared" si="45"/>
        <v>6715872</v>
      </c>
      <c r="L253" s="3">
        <f t="shared" si="45"/>
        <v>7374537</v>
      </c>
      <c r="M253" s="3">
        <f t="shared" si="45"/>
        <v>6431076</v>
      </c>
      <c r="N253" s="3">
        <f t="shared" si="45"/>
        <v>6318945</v>
      </c>
      <c r="O253" s="3">
        <f t="shared" si="45"/>
        <v>5729184</v>
      </c>
      <c r="P253" s="3">
        <f t="shared" si="45"/>
        <v>4649103</v>
      </c>
      <c r="Q253" s="3">
        <f t="shared" si="45"/>
        <v>3584709</v>
      </c>
      <c r="R253" s="3">
        <f t="shared" si="45"/>
        <v>3183327</v>
      </c>
      <c r="S253" s="3">
        <f t="shared" si="45"/>
        <v>2595672</v>
      </c>
      <c r="T253" s="3">
        <f t="shared" si="45"/>
        <v>1766664</v>
      </c>
      <c r="U253" s="3">
        <f t="shared" si="45"/>
        <v>1681587</v>
      </c>
      <c r="V253" s="3">
        <f t="shared" si="45"/>
        <v>1599264</v>
      </c>
    </row>
    <row r="254" spans="2:22" x14ac:dyDescent="0.35">
      <c r="B254" s="40"/>
    </row>
    <row r="255" spans="2:22" x14ac:dyDescent="0.35">
      <c r="B255" s="40" t="s">
        <v>148</v>
      </c>
      <c r="C255" s="3">
        <f>SUM(C252:C253)*C$127</f>
        <v>5909186.2514634393</v>
      </c>
      <c r="D255" s="3">
        <f t="shared" ref="D255:V255" si="46">SUM(D252:D253)*D$127</f>
        <v>14719866.515568046</v>
      </c>
      <c r="E255" s="3">
        <f t="shared" si="46"/>
        <v>23082977.063186817</v>
      </c>
      <c r="F255" s="3">
        <f t="shared" si="46"/>
        <v>31108100.907580603</v>
      </c>
      <c r="G255" s="3">
        <f t="shared" si="46"/>
        <v>44423753.171973474</v>
      </c>
      <c r="H255" s="3">
        <f t="shared" si="46"/>
        <v>62638927.573260836</v>
      </c>
      <c r="I255" s="3">
        <f t="shared" si="46"/>
        <v>81794356.640665263</v>
      </c>
      <c r="J255" s="3">
        <f t="shared" si="46"/>
        <v>95697359.675179139</v>
      </c>
      <c r="K255" s="3">
        <f t="shared" si="46"/>
        <v>108351275.31658953</v>
      </c>
      <c r="L255" s="3">
        <f t="shared" si="46"/>
        <v>119889588.60295653</v>
      </c>
      <c r="M255" s="3">
        <f t="shared" si="46"/>
        <v>125441560.3995599</v>
      </c>
      <c r="N255" s="3">
        <f t="shared" si="46"/>
        <v>129257761.29772028</v>
      </c>
      <c r="O255" s="3">
        <f t="shared" si="46"/>
        <v>129868319.0620265</v>
      </c>
      <c r="P255" s="3">
        <f t="shared" si="46"/>
        <v>126763132.07720707</v>
      </c>
      <c r="Q255" s="3">
        <f t="shared" si="46"/>
        <v>121010824.96237873</v>
      </c>
      <c r="R255" s="3">
        <f t="shared" si="46"/>
        <v>114867806.11001606</v>
      </c>
      <c r="S255" s="3">
        <f t="shared" si="46"/>
        <v>107870633.09828775</v>
      </c>
      <c r="T255" s="3">
        <f t="shared" si="46"/>
        <v>99834294.693083748</v>
      </c>
      <c r="U255" s="3">
        <f t="shared" si="46"/>
        <v>92588650.221944496</v>
      </c>
      <c r="V255" s="3">
        <f t="shared" si="46"/>
        <v>85869526.930583939</v>
      </c>
    </row>
    <row r="256" spans="2:22" x14ac:dyDescent="0.35">
      <c r="B256" s="40" t="s">
        <v>149</v>
      </c>
      <c r="C256" s="211">
        <f>SUM(C255:V255)</f>
        <v>1720987900.5712323</v>
      </c>
    </row>
    <row r="257" spans="2:22" x14ac:dyDescent="0.35">
      <c r="B257" s="40"/>
    </row>
    <row r="259" spans="2:22" x14ac:dyDescent="0.35">
      <c r="B259" s="40" t="s">
        <v>144</v>
      </c>
      <c r="C259" s="61">
        <f t="shared" ref="C259:V259" si="47">C$301+C$136</f>
        <v>13.863732019909156</v>
      </c>
      <c r="D259" s="61">
        <f t="shared" si="47"/>
        <v>14.228735364386925</v>
      </c>
      <c r="E259" s="61">
        <f t="shared" si="47"/>
        <v>14.527867368042305</v>
      </c>
      <c r="F259" s="61">
        <f t="shared" si="47"/>
        <v>14.845997761378081</v>
      </c>
      <c r="G259" s="61">
        <f t="shared" si="47"/>
        <v>15.154111261258956</v>
      </c>
      <c r="H259" s="61">
        <f t="shared" si="47"/>
        <v>15.44124385619096</v>
      </c>
      <c r="I259" s="61">
        <f t="shared" si="47"/>
        <v>15.712919329093234</v>
      </c>
      <c r="J259" s="61">
        <f t="shared" si="47"/>
        <v>15.97762468284594</v>
      </c>
      <c r="K259" s="61">
        <f t="shared" si="47"/>
        <v>16.223843480546289</v>
      </c>
      <c r="L259" s="61">
        <f t="shared" si="47"/>
        <v>16.432222520868745</v>
      </c>
      <c r="M259" s="61">
        <f t="shared" si="47"/>
        <v>16.432222520868745</v>
      </c>
      <c r="N259" s="61">
        <f t="shared" si="47"/>
        <v>16.432222520868745</v>
      </c>
      <c r="O259" s="61">
        <f t="shared" si="47"/>
        <v>16.432222520868745</v>
      </c>
      <c r="P259" s="61">
        <f t="shared" si="47"/>
        <v>16.432222520868745</v>
      </c>
      <c r="Q259" s="61">
        <f t="shared" si="47"/>
        <v>16.432222520868745</v>
      </c>
      <c r="R259" s="61">
        <f t="shared" si="47"/>
        <v>16.432222520868745</v>
      </c>
      <c r="S259" s="61">
        <f t="shared" si="47"/>
        <v>16.432222520868745</v>
      </c>
      <c r="T259" s="61">
        <f t="shared" si="47"/>
        <v>16.432222520868745</v>
      </c>
      <c r="U259" s="61">
        <f t="shared" si="47"/>
        <v>16.432222520868745</v>
      </c>
      <c r="V259" s="61">
        <f t="shared" si="47"/>
        <v>16.432222520868745</v>
      </c>
    </row>
    <row r="260" spans="2:22" x14ac:dyDescent="0.35">
      <c r="B260" s="40" t="s">
        <v>139</v>
      </c>
      <c r="C260" s="3">
        <f t="shared" ref="C260:V260" si="48">C76</f>
        <v>30235</v>
      </c>
      <c r="D260" s="3">
        <f t="shared" si="48"/>
        <v>83593</v>
      </c>
      <c r="E260" s="3">
        <f t="shared" si="48"/>
        <v>143230</v>
      </c>
      <c r="F260" s="3">
        <f t="shared" si="48"/>
        <v>207076</v>
      </c>
      <c r="G260" s="3">
        <f t="shared" si="48"/>
        <v>311614</v>
      </c>
      <c r="H260" s="3">
        <f t="shared" si="48"/>
        <v>472872</v>
      </c>
      <c r="I260" s="3">
        <f t="shared" si="48"/>
        <v>670217</v>
      </c>
      <c r="J260" s="3">
        <f t="shared" si="48"/>
        <v>855646</v>
      </c>
      <c r="K260" s="3">
        <f t="shared" si="48"/>
        <v>1051521</v>
      </c>
      <c r="L260" s="3">
        <f t="shared" si="48"/>
        <v>1263773</v>
      </c>
      <c r="M260" s="3">
        <f t="shared" si="48"/>
        <v>1435880</v>
      </c>
      <c r="N260" s="3">
        <f t="shared" si="48"/>
        <v>1599533</v>
      </c>
      <c r="O260" s="3">
        <f t="shared" si="48"/>
        <v>1738612</v>
      </c>
      <c r="P260" s="3">
        <f t="shared" si="48"/>
        <v>1837045</v>
      </c>
      <c r="Q260" s="3">
        <f t="shared" si="48"/>
        <v>1897110</v>
      </c>
      <c r="R260" s="3">
        <f t="shared" si="48"/>
        <v>1943951</v>
      </c>
      <c r="S260" s="3">
        <f t="shared" si="48"/>
        <v>1971397</v>
      </c>
      <c r="T260" s="3">
        <f t="shared" si="48"/>
        <v>1971397</v>
      </c>
      <c r="U260" s="3">
        <f t="shared" si="48"/>
        <v>1971397</v>
      </c>
      <c r="V260" s="3">
        <f t="shared" si="48"/>
        <v>1971397</v>
      </c>
    </row>
    <row r="261" spans="2:22" x14ac:dyDescent="0.35">
      <c r="B261" s="40" t="s">
        <v>145</v>
      </c>
      <c r="C261" s="3">
        <f>C259*C260*months_in_year</f>
        <v>5030039.2514634393</v>
      </c>
      <c r="D261" s="3">
        <f t="shared" ref="D261:V261" si="49">D259*D260*months_in_year</f>
        <v>14273072.103782354</v>
      </c>
      <c r="E261" s="3">
        <f t="shared" si="49"/>
        <v>24969917.317496393</v>
      </c>
      <c r="F261" s="3">
        <f t="shared" si="49"/>
        <v>36890997.989221528</v>
      </c>
      <c r="G261" s="3">
        <f t="shared" si="49"/>
        <v>56666798.718791381</v>
      </c>
      <c r="H261" s="3">
        <f t="shared" si="49"/>
        <v>87620782.377176777</v>
      </c>
      <c r="I261" s="3">
        <f t="shared" si="49"/>
        <v>126372787.84784257</v>
      </c>
      <c r="J261" s="3">
        <f t="shared" si="49"/>
        <v>164054287.79254076</v>
      </c>
      <c r="K261" s="3">
        <f t="shared" si="49"/>
        <v>204716545.44609019</v>
      </c>
      <c r="L261" s="3">
        <f t="shared" si="49"/>
        <v>249199189.82239026</v>
      </c>
      <c r="M261" s="3">
        <f t="shared" si="49"/>
        <v>283136396.07918018</v>
      </c>
      <c r="N261" s="3">
        <f t="shared" si="49"/>
        <v>315406586.22567296</v>
      </c>
      <c r="O261" s="3">
        <f t="shared" si="49"/>
        <v>342831111.1374318</v>
      </c>
      <c r="P261" s="3">
        <f t="shared" si="49"/>
        <v>362240786.6501919</v>
      </c>
      <c r="Q261" s="3">
        <f t="shared" si="49"/>
        <v>374084803.99878371</v>
      </c>
      <c r="R261" s="3">
        <f t="shared" si="49"/>
        <v>383321224.81998384</v>
      </c>
      <c r="S261" s="3">
        <f t="shared" si="49"/>
        <v>388733210.17167699</v>
      </c>
      <c r="T261" s="3">
        <f t="shared" si="49"/>
        <v>388733210.17167699</v>
      </c>
      <c r="U261" s="3">
        <f t="shared" si="49"/>
        <v>388733210.17167699</v>
      </c>
      <c r="V261" s="3">
        <f t="shared" si="49"/>
        <v>388733210.17167699</v>
      </c>
    </row>
    <row r="262" spans="2:22" x14ac:dyDescent="0.35">
      <c r="B262" s="40" t="s">
        <v>141</v>
      </c>
      <c r="C262" s="3">
        <f t="shared" ref="C262:V262" si="50">$C$142*C$92</f>
        <v>879147</v>
      </c>
      <c r="D262" s="3">
        <f t="shared" si="50"/>
        <v>1594944</v>
      </c>
      <c r="E262" s="3">
        <f t="shared" si="50"/>
        <v>1854441</v>
      </c>
      <c r="F262" s="3">
        <f t="shared" si="50"/>
        <v>2078946</v>
      </c>
      <c r="G262" s="3">
        <f t="shared" si="50"/>
        <v>3324780</v>
      </c>
      <c r="H262" s="3">
        <f t="shared" si="50"/>
        <v>5081994</v>
      </c>
      <c r="I262" s="3">
        <f t="shared" si="50"/>
        <v>6325425</v>
      </c>
      <c r="J262" s="3">
        <f t="shared" si="50"/>
        <v>6219720</v>
      </c>
      <c r="K262" s="3">
        <f t="shared" si="50"/>
        <v>6715872</v>
      </c>
      <c r="L262" s="3">
        <f t="shared" si="50"/>
        <v>7374537</v>
      </c>
      <c r="M262" s="3">
        <f t="shared" si="50"/>
        <v>6431076</v>
      </c>
      <c r="N262" s="3">
        <f t="shared" si="50"/>
        <v>6318945</v>
      </c>
      <c r="O262" s="3">
        <f t="shared" si="50"/>
        <v>5729184</v>
      </c>
      <c r="P262" s="3">
        <f t="shared" si="50"/>
        <v>4649103</v>
      </c>
      <c r="Q262" s="3">
        <f t="shared" si="50"/>
        <v>3584709</v>
      </c>
      <c r="R262" s="3">
        <f t="shared" si="50"/>
        <v>3183327</v>
      </c>
      <c r="S262" s="3">
        <f t="shared" si="50"/>
        <v>2595672</v>
      </c>
      <c r="T262" s="3">
        <f t="shared" si="50"/>
        <v>1766664</v>
      </c>
      <c r="U262" s="3">
        <f t="shared" si="50"/>
        <v>1681587</v>
      </c>
      <c r="V262" s="3">
        <f t="shared" si="50"/>
        <v>1599264</v>
      </c>
    </row>
    <row r="263" spans="2:22" x14ac:dyDescent="0.35">
      <c r="B263" s="40"/>
    </row>
    <row r="264" spans="2:22" x14ac:dyDescent="0.35">
      <c r="B264" s="40" t="s">
        <v>150</v>
      </c>
      <c r="C264" s="3">
        <f>SUM(C261:C262)*C$127</f>
        <v>5909186.2514634393</v>
      </c>
      <c r="D264" s="3">
        <f t="shared" ref="D264:V264" si="51">SUM(D261:D262)*D$127</f>
        <v>14719866.515568046</v>
      </c>
      <c r="E264" s="3">
        <f t="shared" si="51"/>
        <v>23082977.063186817</v>
      </c>
      <c r="F264" s="3">
        <f t="shared" si="51"/>
        <v>31108100.907580603</v>
      </c>
      <c r="G264" s="3">
        <f t="shared" si="51"/>
        <v>44423753.171973474</v>
      </c>
      <c r="H264" s="3">
        <f t="shared" si="51"/>
        <v>63679396.20722042</v>
      </c>
      <c r="I264" s="3">
        <f t="shared" si="51"/>
        <v>84557572.922032237</v>
      </c>
      <c r="J264" s="3">
        <f t="shared" si="51"/>
        <v>100650753.92453447</v>
      </c>
      <c r="K264" s="3">
        <f t="shared" si="51"/>
        <v>115936847.9072611</v>
      </c>
      <c r="L264" s="3">
        <f t="shared" si="51"/>
        <v>130509863.32403776</v>
      </c>
      <c r="M264" s="3">
        <f t="shared" si="51"/>
        <v>136635064.53295317</v>
      </c>
      <c r="N264" s="3">
        <f t="shared" si="51"/>
        <v>140824804.59447315</v>
      </c>
      <c r="O264" s="3">
        <f t="shared" si="51"/>
        <v>141531394.07098612</v>
      </c>
      <c r="P264" s="3">
        <f t="shared" si="51"/>
        <v>138194848.16226804</v>
      </c>
      <c r="Q264" s="3">
        <f t="shared" si="51"/>
        <v>131962117.68217787</v>
      </c>
      <c r="R264" s="3">
        <f t="shared" si="51"/>
        <v>125277535.19513108</v>
      </c>
      <c r="S264" s="3">
        <f t="shared" si="51"/>
        <v>117663490.79827417</v>
      </c>
      <c r="T264" s="3">
        <f t="shared" si="51"/>
        <v>108918578.27377616</v>
      </c>
      <c r="U264" s="3">
        <f t="shared" si="51"/>
        <v>101015629.42481315</v>
      </c>
      <c r="V264" s="3">
        <f t="shared" si="51"/>
        <v>93686761.812651336</v>
      </c>
    </row>
    <row r="265" spans="2:22" x14ac:dyDescent="0.35">
      <c r="B265" s="40" t="s">
        <v>151</v>
      </c>
      <c r="C265" s="211">
        <f>SUM(C264:V264)</f>
        <v>1850288542.7423627</v>
      </c>
    </row>
    <row r="266" spans="2:22" x14ac:dyDescent="0.35">
      <c r="B266" s="40"/>
    </row>
    <row r="267" spans="2:22" x14ac:dyDescent="0.35">
      <c r="B267" s="40"/>
    </row>
    <row r="268" spans="2:22" x14ac:dyDescent="0.35">
      <c r="B268" s="38" t="s">
        <v>18</v>
      </c>
      <c r="C268" s="43">
        <v>1</v>
      </c>
      <c r="D268" s="43">
        <v>2</v>
      </c>
      <c r="E268" s="43">
        <v>3</v>
      </c>
      <c r="F268" s="43">
        <v>4</v>
      </c>
      <c r="G268" s="43">
        <v>5</v>
      </c>
      <c r="H268" s="43">
        <v>6</v>
      </c>
      <c r="I268" s="43">
        <v>7</v>
      </c>
      <c r="J268" s="43">
        <v>8</v>
      </c>
      <c r="K268" s="43">
        <v>9</v>
      </c>
      <c r="L268" s="43">
        <v>10</v>
      </c>
      <c r="M268" s="43">
        <v>11</v>
      </c>
      <c r="N268" s="43">
        <v>12</v>
      </c>
      <c r="O268" s="43">
        <v>13</v>
      </c>
      <c r="P268" s="43">
        <v>14</v>
      </c>
      <c r="Q268" s="43">
        <v>15</v>
      </c>
      <c r="R268" s="43">
        <v>16</v>
      </c>
      <c r="S268" s="43">
        <v>17</v>
      </c>
      <c r="T268" s="43">
        <v>18</v>
      </c>
      <c r="U268" s="43">
        <v>19</v>
      </c>
      <c r="V268" s="43">
        <v>20</v>
      </c>
    </row>
    <row r="269" spans="2:22" x14ac:dyDescent="0.35">
      <c r="B269" s="40"/>
      <c r="C269" s="15" t="s">
        <v>0</v>
      </c>
      <c r="D269" s="15" t="s">
        <v>1</v>
      </c>
      <c r="E269" s="52" t="s">
        <v>2</v>
      </c>
      <c r="F269" s="52" t="s">
        <v>3</v>
      </c>
      <c r="G269" s="15" t="s">
        <v>4</v>
      </c>
      <c r="H269" s="15" t="s">
        <v>5</v>
      </c>
      <c r="I269" s="15" t="s">
        <v>6</v>
      </c>
      <c r="J269" s="15" t="s">
        <v>7</v>
      </c>
      <c r="K269" s="15" t="s">
        <v>8</v>
      </c>
      <c r="L269" s="15" t="s">
        <v>9</v>
      </c>
      <c r="M269" s="15" t="s">
        <v>63</v>
      </c>
      <c r="N269" s="15" t="s">
        <v>64</v>
      </c>
      <c r="O269" s="15" t="s">
        <v>65</v>
      </c>
      <c r="P269" s="15" t="s">
        <v>66</v>
      </c>
      <c r="Q269" s="15" t="s">
        <v>67</v>
      </c>
      <c r="R269" s="15" t="s">
        <v>68</v>
      </c>
      <c r="S269" s="15" t="s">
        <v>69</v>
      </c>
      <c r="T269" s="15" t="s">
        <v>70</v>
      </c>
      <c r="U269" s="15" t="s">
        <v>71</v>
      </c>
      <c r="V269" s="15" t="s">
        <v>72</v>
      </c>
    </row>
    <row r="270" spans="2:22" x14ac:dyDescent="0.35">
      <c r="B270" s="40" t="s">
        <v>138</v>
      </c>
      <c r="C270" s="61">
        <f t="shared" ref="C270:V270" si="52">C$292+C$137</f>
        <v>16.163732019909155</v>
      </c>
      <c r="D270" s="61">
        <f t="shared" si="52"/>
        <v>16.5016327247017</v>
      </c>
      <c r="E270" s="61">
        <f t="shared" si="52"/>
        <v>16.770153946984095</v>
      </c>
      <c r="F270" s="61">
        <f t="shared" si="52"/>
        <v>17.054040760934178</v>
      </c>
      <c r="G270" s="61">
        <f t="shared" si="52"/>
        <v>17.326315120806179</v>
      </c>
      <c r="H270" s="61">
        <f t="shared" si="52"/>
        <v>17.346517368370762</v>
      </c>
      <c r="I270" s="61">
        <f t="shared" si="52"/>
        <v>17.345946932564836</v>
      </c>
      <c r="J270" s="61">
        <f t="shared" si="52"/>
        <v>17.333699465508325</v>
      </c>
      <c r="K270" s="61">
        <f t="shared" si="52"/>
        <v>17.299722488006552</v>
      </c>
      <c r="L270" s="61">
        <f t="shared" si="52"/>
        <v>17.227678932635541</v>
      </c>
      <c r="M270" s="61">
        <f t="shared" si="52"/>
        <v>17.227678932635541</v>
      </c>
      <c r="N270" s="61">
        <f t="shared" si="52"/>
        <v>17.227678932635541</v>
      </c>
      <c r="O270" s="61">
        <f t="shared" si="52"/>
        <v>17.227678932635541</v>
      </c>
      <c r="P270" s="61">
        <f t="shared" si="52"/>
        <v>17.227678932635541</v>
      </c>
      <c r="Q270" s="61">
        <f t="shared" si="52"/>
        <v>17.227678932635541</v>
      </c>
      <c r="R270" s="61">
        <f t="shared" si="52"/>
        <v>17.227678932635541</v>
      </c>
      <c r="S270" s="61">
        <f t="shared" si="52"/>
        <v>17.227678932635541</v>
      </c>
      <c r="T270" s="61">
        <f t="shared" si="52"/>
        <v>17.227678932635541</v>
      </c>
      <c r="U270" s="61">
        <f t="shared" si="52"/>
        <v>17.227678932635541</v>
      </c>
      <c r="V270" s="61">
        <f t="shared" si="52"/>
        <v>17.227678932635541</v>
      </c>
    </row>
    <row r="271" spans="2:22" x14ac:dyDescent="0.35">
      <c r="B271" s="40" t="s">
        <v>139</v>
      </c>
      <c r="C271" s="3">
        <f t="shared" ref="C271:V271" si="53">C85</f>
        <v>30235</v>
      </c>
      <c r="D271" s="3">
        <f t="shared" si="53"/>
        <v>83593</v>
      </c>
      <c r="E271" s="3">
        <f t="shared" si="53"/>
        <v>143230</v>
      </c>
      <c r="F271" s="3">
        <f t="shared" si="53"/>
        <v>207076</v>
      </c>
      <c r="G271" s="3">
        <f t="shared" si="53"/>
        <v>311614</v>
      </c>
      <c r="H271" s="3">
        <f t="shared" si="53"/>
        <v>472872</v>
      </c>
      <c r="I271" s="3">
        <f t="shared" si="53"/>
        <v>670217</v>
      </c>
      <c r="J271" s="3">
        <f t="shared" si="53"/>
        <v>855646</v>
      </c>
      <c r="K271" s="3">
        <f t="shared" si="53"/>
        <v>1051521</v>
      </c>
      <c r="L271" s="3">
        <f t="shared" si="53"/>
        <v>1263773</v>
      </c>
      <c r="M271" s="3">
        <f t="shared" si="53"/>
        <v>1435880</v>
      </c>
      <c r="N271" s="3">
        <f t="shared" si="53"/>
        <v>1599533</v>
      </c>
      <c r="O271" s="3">
        <f t="shared" si="53"/>
        <v>1738612</v>
      </c>
      <c r="P271" s="3">
        <f t="shared" si="53"/>
        <v>1837045</v>
      </c>
      <c r="Q271" s="3">
        <f t="shared" si="53"/>
        <v>1897110</v>
      </c>
      <c r="R271" s="3">
        <f t="shared" si="53"/>
        <v>1943951</v>
      </c>
      <c r="S271" s="3">
        <f t="shared" si="53"/>
        <v>1971397</v>
      </c>
      <c r="T271" s="3">
        <f t="shared" si="53"/>
        <v>1971397</v>
      </c>
      <c r="U271" s="3">
        <f t="shared" si="53"/>
        <v>1971397</v>
      </c>
      <c r="V271" s="3">
        <f t="shared" si="53"/>
        <v>1971397</v>
      </c>
    </row>
    <row r="272" spans="2:22" x14ac:dyDescent="0.35">
      <c r="B272" s="40" t="s">
        <v>140</v>
      </c>
      <c r="C272" s="3">
        <f>C270*C271*months_in_year</f>
        <v>5864525.2514634393</v>
      </c>
      <c r="D272" s="3">
        <f t="shared" ref="D272:V272" si="54">D270*D271*months_in_year</f>
        <v>16553051.812271871</v>
      </c>
      <c r="E272" s="3">
        <f t="shared" si="54"/>
        <v>28823869.797918379</v>
      </c>
      <c r="F272" s="3">
        <f t="shared" si="54"/>
        <v>42377790.535334468</v>
      </c>
      <c r="G272" s="3">
        <f t="shared" si="54"/>
        <v>64789468.320658758</v>
      </c>
      <c r="H272" s="3">
        <f t="shared" si="54"/>
        <v>98432188.332194626</v>
      </c>
      <c r="I272" s="3">
        <f t="shared" si="54"/>
        <v>139506582.18363369</v>
      </c>
      <c r="J272" s="3">
        <f t="shared" si="54"/>
        <v>177978127.35437202</v>
      </c>
      <c r="K272" s="3">
        <f t="shared" si="54"/>
        <v>218292257.88373366</v>
      </c>
      <c r="L272" s="3">
        <f t="shared" si="54"/>
        <v>261262505.85280341</v>
      </c>
      <c r="M272" s="3">
        <f t="shared" si="54"/>
        <v>296842555.50951266</v>
      </c>
      <c r="N272" s="3">
        <f t="shared" si="54"/>
        <v>330674891.5938639</v>
      </c>
      <c r="O272" s="3">
        <f t="shared" si="54"/>
        <v>359426991.89312816</v>
      </c>
      <c r="P272" s="3">
        <f t="shared" si="54"/>
        <v>379776257.33764148</v>
      </c>
      <c r="Q272" s="3">
        <f t="shared" si="54"/>
        <v>392193623.75870657</v>
      </c>
      <c r="R272" s="3">
        <f t="shared" si="54"/>
        <v>401877164.26530951</v>
      </c>
      <c r="S272" s="3">
        <f t="shared" si="54"/>
        <v>407551134.7771309</v>
      </c>
      <c r="T272" s="3">
        <f t="shared" si="54"/>
        <v>407551134.7771309</v>
      </c>
      <c r="U272" s="3">
        <f t="shared" si="54"/>
        <v>407551134.7771309</v>
      </c>
      <c r="V272" s="3">
        <f t="shared" si="54"/>
        <v>407551134.7771309</v>
      </c>
    </row>
    <row r="273" spans="1:22" x14ac:dyDescent="0.35">
      <c r="B273" s="40" t="s">
        <v>141</v>
      </c>
      <c r="C273" s="3">
        <f t="shared" ref="C273:V273" si="55">$C$142*C$92</f>
        <v>879147</v>
      </c>
      <c r="D273" s="3">
        <f t="shared" si="55"/>
        <v>1594944</v>
      </c>
      <c r="E273" s="3">
        <f t="shared" si="55"/>
        <v>1854441</v>
      </c>
      <c r="F273" s="3">
        <f t="shared" si="55"/>
        <v>2078946</v>
      </c>
      <c r="G273" s="3">
        <f t="shared" si="55"/>
        <v>3324780</v>
      </c>
      <c r="H273" s="3">
        <f t="shared" si="55"/>
        <v>5081994</v>
      </c>
      <c r="I273" s="3">
        <f t="shared" si="55"/>
        <v>6325425</v>
      </c>
      <c r="J273" s="3">
        <f t="shared" si="55"/>
        <v>6219720</v>
      </c>
      <c r="K273" s="3">
        <f t="shared" si="55"/>
        <v>6715872</v>
      </c>
      <c r="L273" s="3">
        <f t="shared" si="55"/>
        <v>7374537</v>
      </c>
      <c r="M273" s="3">
        <f t="shared" si="55"/>
        <v>6431076</v>
      </c>
      <c r="N273" s="3">
        <f t="shared" si="55"/>
        <v>6318945</v>
      </c>
      <c r="O273" s="3">
        <f t="shared" si="55"/>
        <v>5729184</v>
      </c>
      <c r="P273" s="3">
        <f t="shared" si="55"/>
        <v>4649103</v>
      </c>
      <c r="Q273" s="3">
        <f t="shared" si="55"/>
        <v>3584709</v>
      </c>
      <c r="R273" s="3">
        <f t="shared" si="55"/>
        <v>3183327</v>
      </c>
      <c r="S273" s="3">
        <f t="shared" si="55"/>
        <v>2595672</v>
      </c>
      <c r="T273" s="3">
        <f t="shared" si="55"/>
        <v>1766664</v>
      </c>
      <c r="U273" s="3">
        <f t="shared" si="55"/>
        <v>1681587</v>
      </c>
      <c r="V273" s="3">
        <f t="shared" si="55"/>
        <v>1599264</v>
      </c>
    </row>
    <row r="274" spans="1:22" x14ac:dyDescent="0.35">
      <c r="B274" s="40"/>
    </row>
    <row r="275" spans="1:22" x14ac:dyDescent="0.35">
      <c r="B275" s="40" t="s">
        <v>152</v>
      </c>
      <c r="C275" s="3">
        <f>SUM(C272:C273)*C$127</f>
        <v>6743672.2514634393</v>
      </c>
      <c r="D275" s="3">
        <f t="shared" ref="D275:V275" si="56">SUM(D272:D273)*D$127</f>
        <v>16834875.521588005</v>
      </c>
      <c r="E275" s="3">
        <f t="shared" si="56"/>
        <v>26399391.780558355</v>
      </c>
      <c r="F275" s="3">
        <f t="shared" si="56"/>
        <v>35487981.367009819</v>
      </c>
      <c r="G275" s="3">
        <f t="shared" si="56"/>
        <v>50438588.540488638</v>
      </c>
      <c r="H275" s="3">
        <f t="shared" si="56"/>
        <v>71105967.775752023</v>
      </c>
      <c r="I275" s="3">
        <f t="shared" si="56"/>
        <v>92926651.513656124</v>
      </c>
      <c r="J275" s="3">
        <f t="shared" si="56"/>
        <v>108881281.69322407</v>
      </c>
      <c r="K275" s="3">
        <f t="shared" si="56"/>
        <v>123380953.81650321</v>
      </c>
      <c r="L275" s="3">
        <f t="shared" si="56"/>
        <v>136646040.03184909</v>
      </c>
      <c r="M275" s="3">
        <f t="shared" si="56"/>
        <v>143102441.42724168</v>
      </c>
      <c r="N275" s="3">
        <f t="shared" si="56"/>
        <v>147508004.74888059</v>
      </c>
      <c r="O275" s="3">
        <f t="shared" si="56"/>
        <v>148270079.37724984</v>
      </c>
      <c r="P275" s="3">
        <f t="shared" si="56"/>
        <v>144799859.03192291</v>
      </c>
      <c r="Q275" s="3">
        <f t="shared" si="56"/>
        <v>138289549.79410475</v>
      </c>
      <c r="R275" s="3">
        <f t="shared" si="56"/>
        <v>131292062.9568202</v>
      </c>
      <c r="S275" s="3">
        <f t="shared" si="56"/>
        <v>123321602.93752863</v>
      </c>
      <c r="T275" s="3">
        <f t="shared" si="56"/>
        <v>114167290.83338141</v>
      </c>
      <c r="U275" s="3">
        <f t="shared" si="56"/>
        <v>105884565.00886256</v>
      </c>
      <c r="V275" s="3">
        <f t="shared" si="56"/>
        <v>98203399.645721272</v>
      </c>
    </row>
    <row r="276" spans="1:22" x14ac:dyDescent="0.35">
      <c r="B276" s="40" t="s">
        <v>153</v>
      </c>
      <c r="C276" s="211">
        <f>SUM(C275:V275)</f>
        <v>1963684260.0538065</v>
      </c>
    </row>
    <row r="277" spans="1:22" x14ac:dyDescent="0.35">
      <c r="B277" s="40"/>
    </row>
    <row r="279" spans="1:22" x14ac:dyDescent="0.35">
      <c r="B279" s="40" t="s">
        <v>144</v>
      </c>
      <c r="C279" s="61">
        <f t="shared" ref="C279:V279" si="57">C$301+C$137</f>
        <v>16.163732019909155</v>
      </c>
      <c r="D279" s="61">
        <f t="shared" si="57"/>
        <v>16.5016327247017</v>
      </c>
      <c r="E279" s="61">
        <f t="shared" si="57"/>
        <v>16.770153946984095</v>
      </c>
      <c r="F279" s="61">
        <f t="shared" si="57"/>
        <v>17.054040760934178</v>
      </c>
      <c r="G279" s="61">
        <f t="shared" si="57"/>
        <v>17.326315120806179</v>
      </c>
      <c r="H279" s="61">
        <f t="shared" si="57"/>
        <v>17.613447715738182</v>
      </c>
      <c r="I279" s="61">
        <f t="shared" si="57"/>
        <v>17.885123188640456</v>
      </c>
      <c r="J279" s="61">
        <f t="shared" si="57"/>
        <v>18.149828542393159</v>
      </c>
      <c r="K279" s="61">
        <f t="shared" si="57"/>
        <v>18.39604734009351</v>
      </c>
      <c r="L279" s="61">
        <f t="shared" si="57"/>
        <v>18.604426380415966</v>
      </c>
      <c r="M279" s="61">
        <f t="shared" si="57"/>
        <v>18.604426380415966</v>
      </c>
      <c r="N279" s="61">
        <f t="shared" si="57"/>
        <v>18.604426380415966</v>
      </c>
      <c r="O279" s="61">
        <f t="shared" si="57"/>
        <v>18.604426380415966</v>
      </c>
      <c r="P279" s="61">
        <f t="shared" si="57"/>
        <v>18.604426380415966</v>
      </c>
      <c r="Q279" s="61">
        <f t="shared" si="57"/>
        <v>18.604426380415966</v>
      </c>
      <c r="R279" s="61">
        <f t="shared" si="57"/>
        <v>18.604426380415966</v>
      </c>
      <c r="S279" s="61">
        <f t="shared" si="57"/>
        <v>18.604426380415966</v>
      </c>
      <c r="T279" s="61">
        <f t="shared" si="57"/>
        <v>18.604426380415966</v>
      </c>
      <c r="U279" s="61">
        <f t="shared" si="57"/>
        <v>18.604426380415966</v>
      </c>
      <c r="V279" s="61">
        <f t="shared" si="57"/>
        <v>18.604426380415966</v>
      </c>
    </row>
    <row r="280" spans="1:22" x14ac:dyDescent="0.35">
      <c r="B280" s="40" t="s">
        <v>139</v>
      </c>
      <c r="C280" s="3">
        <f t="shared" ref="C280:V280" si="58">C85</f>
        <v>30235</v>
      </c>
      <c r="D280" s="3">
        <f t="shared" si="58"/>
        <v>83593</v>
      </c>
      <c r="E280" s="3">
        <f t="shared" si="58"/>
        <v>143230</v>
      </c>
      <c r="F280" s="3">
        <f t="shared" si="58"/>
        <v>207076</v>
      </c>
      <c r="G280" s="3">
        <f t="shared" si="58"/>
        <v>311614</v>
      </c>
      <c r="H280" s="3">
        <f t="shared" si="58"/>
        <v>472872</v>
      </c>
      <c r="I280" s="3">
        <f t="shared" si="58"/>
        <v>670217</v>
      </c>
      <c r="J280" s="3">
        <f t="shared" si="58"/>
        <v>855646</v>
      </c>
      <c r="K280" s="3">
        <f t="shared" si="58"/>
        <v>1051521</v>
      </c>
      <c r="L280" s="3">
        <f t="shared" si="58"/>
        <v>1263773</v>
      </c>
      <c r="M280" s="3">
        <f t="shared" si="58"/>
        <v>1435880</v>
      </c>
      <c r="N280" s="3">
        <f t="shared" si="58"/>
        <v>1599533</v>
      </c>
      <c r="O280" s="3">
        <f t="shared" si="58"/>
        <v>1738612</v>
      </c>
      <c r="P280" s="3">
        <f t="shared" si="58"/>
        <v>1837045</v>
      </c>
      <c r="Q280" s="3">
        <f t="shared" si="58"/>
        <v>1897110</v>
      </c>
      <c r="R280" s="3">
        <f t="shared" si="58"/>
        <v>1943951</v>
      </c>
      <c r="S280" s="3">
        <f t="shared" si="58"/>
        <v>1971397</v>
      </c>
      <c r="T280" s="3">
        <f t="shared" si="58"/>
        <v>1971397</v>
      </c>
      <c r="U280" s="3">
        <f t="shared" si="58"/>
        <v>1971397</v>
      </c>
      <c r="V280" s="3">
        <f t="shared" si="58"/>
        <v>1971397</v>
      </c>
    </row>
    <row r="281" spans="1:22" x14ac:dyDescent="0.35">
      <c r="B281" s="40" t="s">
        <v>145</v>
      </c>
      <c r="C281" s="3">
        <f>C279*C280*months_in_year</f>
        <v>5864525.2514634393</v>
      </c>
      <c r="D281" s="3">
        <f t="shared" ref="D281:V281" si="59">D279*D280*months_in_year</f>
        <v>16553051.812271871</v>
      </c>
      <c r="E281" s="3">
        <f t="shared" si="59"/>
        <v>28823869.797918379</v>
      </c>
      <c r="F281" s="3">
        <f t="shared" si="59"/>
        <v>42377790.535334468</v>
      </c>
      <c r="G281" s="3">
        <f t="shared" si="59"/>
        <v>64789468.320658758</v>
      </c>
      <c r="H281" s="3">
        <f t="shared" si="59"/>
        <v>99946874.978838548</v>
      </c>
      <c r="I281" s="3">
        <f t="shared" si="59"/>
        <v>143842963.29745251</v>
      </c>
      <c r="J281" s="3">
        <f t="shared" si="59"/>
        <v>186357938.31581444</v>
      </c>
      <c r="K281" s="3">
        <f t="shared" si="59"/>
        <v>232125961.1412296</v>
      </c>
      <c r="L281" s="3">
        <f t="shared" si="59"/>
        <v>282141260.88068914</v>
      </c>
      <c r="M281" s="3">
        <f t="shared" si="59"/>
        <v>320564685.01334012</v>
      </c>
      <c r="N281" s="3">
        <f t="shared" si="59"/>
        <v>357100727.29855067</v>
      </c>
      <c r="O281" s="3">
        <f t="shared" si="59"/>
        <v>388150547.49729311</v>
      </c>
      <c r="P281" s="3">
        <f t="shared" si="59"/>
        <v>410126021.52013493</v>
      </c>
      <c r="Q281" s="3">
        <f t="shared" si="59"/>
        <v>423535719.96661115</v>
      </c>
      <c r="R281" s="3">
        <f t="shared" si="59"/>
        <v>433993119.19963199</v>
      </c>
      <c r="S281" s="3">
        <f t="shared" si="59"/>
        <v>440120524.23687476</v>
      </c>
      <c r="T281" s="3">
        <f t="shared" si="59"/>
        <v>440120524.23687476</v>
      </c>
      <c r="U281" s="3">
        <f t="shared" si="59"/>
        <v>440120524.23687476</v>
      </c>
      <c r="V281" s="3">
        <f t="shared" si="59"/>
        <v>440120524.23687476</v>
      </c>
    </row>
    <row r="282" spans="1:22" x14ac:dyDescent="0.35">
      <c r="B282" s="40" t="s">
        <v>141</v>
      </c>
      <c r="C282" s="3">
        <f t="shared" ref="C282:V282" si="60">$C$142*C$92</f>
        <v>879147</v>
      </c>
      <c r="D282" s="3">
        <f t="shared" si="60"/>
        <v>1594944</v>
      </c>
      <c r="E282" s="3">
        <f t="shared" si="60"/>
        <v>1854441</v>
      </c>
      <c r="F282" s="3">
        <f t="shared" si="60"/>
        <v>2078946</v>
      </c>
      <c r="G282" s="3">
        <f t="shared" si="60"/>
        <v>3324780</v>
      </c>
      <c r="H282" s="3">
        <f t="shared" si="60"/>
        <v>5081994</v>
      </c>
      <c r="I282" s="3">
        <f t="shared" si="60"/>
        <v>6325425</v>
      </c>
      <c r="J282" s="3">
        <f t="shared" si="60"/>
        <v>6219720</v>
      </c>
      <c r="K282" s="3">
        <f t="shared" si="60"/>
        <v>6715872</v>
      </c>
      <c r="L282" s="3">
        <f t="shared" si="60"/>
        <v>7374537</v>
      </c>
      <c r="M282" s="3">
        <f t="shared" si="60"/>
        <v>6431076</v>
      </c>
      <c r="N282" s="3">
        <f t="shared" si="60"/>
        <v>6318945</v>
      </c>
      <c r="O282" s="3">
        <f t="shared" si="60"/>
        <v>5729184</v>
      </c>
      <c r="P282" s="3">
        <f t="shared" si="60"/>
        <v>4649103</v>
      </c>
      <c r="Q282" s="3">
        <f t="shared" si="60"/>
        <v>3584709</v>
      </c>
      <c r="R282" s="3">
        <f t="shared" si="60"/>
        <v>3183327</v>
      </c>
      <c r="S282" s="3">
        <f t="shared" si="60"/>
        <v>2595672</v>
      </c>
      <c r="T282" s="3">
        <f t="shared" si="60"/>
        <v>1766664</v>
      </c>
      <c r="U282" s="3">
        <f t="shared" si="60"/>
        <v>1681587</v>
      </c>
      <c r="V282" s="3">
        <f t="shared" si="60"/>
        <v>1599264</v>
      </c>
    </row>
    <row r="283" spans="1:22" x14ac:dyDescent="0.35">
      <c r="B283" s="40"/>
    </row>
    <row r="284" spans="1:22" x14ac:dyDescent="0.35">
      <c r="B284" s="40" t="s">
        <v>154</v>
      </c>
      <c r="C284" s="3">
        <f>SUM(C281:C282)*C$127</f>
        <v>6743672.2514634393</v>
      </c>
      <c r="D284" s="3">
        <f t="shared" ref="D284:V284" si="61">SUM(D281:D282)*D$127</f>
        <v>16834875.521588005</v>
      </c>
      <c r="E284" s="3">
        <f t="shared" si="61"/>
        <v>26399391.780558355</v>
      </c>
      <c r="F284" s="3">
        <f t="shared" si="61"/>
        <v>35487981.367009819</v>
      </c>
      <c r="G284" s="3">
        <f t="shared" si="61"/>
        <v>50438588.540488638</v>
      </c>
      <c r="H284" s="3">
        <f t="shared" si="61"/>
        <v>72146436.409711629</v>
      </c>
      <c r="I284" s="3">
        <f t="shared" si="61"/>
        <v>95689867.795023099</v>
      </c>
      <c r="J284" s="3">
        <f t="shared" si="61"/>
        <v>113834675.9425794</v>
      </c>
      <c r="K284" s="3">
        <f t="shared" si="61"/>
        <v>130966526.40717478</v>
      </c>
      <c r="L284" s="3">
        <f t="shared" si="61"/>
        <v>147266314.75293031</v>
      </c>
      <c r="M284" s="3">
        <f t="shared" si="61"/>
        <v>154295945.56063494</v>
      </c>
      <c r="N284" s="3">
        <f t="shared" si="61"/>
        <v>159075048.04563344</v>
      </c>
      <c r="O284" s="3">
        <f t="shared" si="61"/>
        <v>159933154.3862094</v>
      </c>
      <c r="P284" s="3">
        <f t="shared" si="61"/>
        <v>156231575.11698383</v>
      </c>
      <c r="Q284" s="3">
        <f t="shared" si="61"/>
        <v>149240842.51390383</v>
      </c>
      <c r="R284" s="3">
        <f t="shared" si="61"/>
        <v>141701792.04193524</v>
      </c>
      <c r="S284" s="3">
        <f t="shared" si="61"/>
        <v>133114460.63751502</v>
      </c>
      <c r="T284" s="3">
        <f t="shared" si="61"/>
        <v>123251574.41407381</v>
      </c>
      <c r="U284" s="3">
        <f t="shared" si="61"/>
        <v>114311544.2117312</v>
      </c>
      <c r="V284" s="3">
        <f t="shared" si="61"/>
        <v>106020634.52778865</v>
      </c>
    </row>
    <row r="285" spans="1:22" x14ac:dyDescent="0.35">
      <c r="B285" s="40" t="s">
        <v>155</v>
      </c>
      <c r="C285" s="211">
        <f>SUM(C284:V284)</f>
        <v>2092984902.224937</v>
      </c>
    </row>
    <row r="286" spans="1:22" x14ac:dyDescent="0.35">
      <c r="B286" s="40"/>
    </row>
    <row r="287" spans="1:22" x14ac:dyDescent="0.35">
      <c r="B287" s="40"/>
    </row>
    <row r="288" spans="1:22" ht="15.5" x14ac:dyDescent="0.35">
      <c r="A288" s="56" t="s">
        <v>156</v>
      </c>
      <c r="B288" s="40"/>
    </row>
    <row r="289" spans="1:22" x14ac:dyDescent="0.35">
      <c r="A289" s="1" t="s">
        <v>157</v>
      </c>
    </row>
    <row r="290" spans="1:22" x14ac:dyDescent="0.35">
      <c r="C290" s="43">
        <v>1</v>
      </c>
      <c r="D290" s="43">
        <v>2</v>
      </c>
      <c r="E290" s="43">
        <v>3</v>
      </c>
      <c r="F290" s="43">
        <v>4</v>
      </c>
      <c r="G290" s="43">
        <v>5</v>
      </c>
      <c r="H290" s="43">
        <v>6</v>
      </c>
      <c r="I290" s="43">
        <v>7</v>
      </c>
      <c r="J290" s="43">
        <v>8</v>
      </c>
      <c r="K290" s="43">
        <v>9</v>
      </c>
      <c r="L290" s="43">
        <v>10</v>
      </c>
      <c r="M290" s="43">
        <v>11</v>
      </c>
      <c r="N290" s="43">
        <v>12</v>
      </c>
      <c r="O290" s="43">
        <v>13</v>
      </c>
      <c r="P290" s="43">
        <v>14</v>
      </c>
      <c r="Q290" s="43">
        <v>15</v>
      </c>
      <c r="R290" s="43">
        <v>16</v>
      </c>
      <c r="S290" s="43">
        <v>17</v>
      </c>
      <c r="T290" s="43">
        <v>18</v>
      </c>
      <c r="U290" s="43">
        <v>19</v>
      </c>
      <c r="V290" s="43">
        <v>20</v>
      </c>
    </row>
    <row r="291" spans="1:22" x14ac:dyDescent="0.35">
      <c r="C291" s="15" t="s">
        <v>0</v>
      </c>
      <c r="D291" s="15" t="s">
        <v>1</v>
      </c>
      <c r="E291" s="52" t="s">
        <v>2</v>
      </c>
      <c r="F291" s="52" t="s">
        <v>3</v>
      </c>
      <c r="G291" s="15" t="s">
        <v>4</v>
      </c>
      <c r="H291" s="15" t="s">
        <v>5</v>
      </c>
      <c r="I291" s="15" t="s">
        <v>6</v>
      </c>
      <c r="J291" s="15" t="s">
        <v>7</v>
      </c>
      <c r="K291" s="15" t="s">
        <v>8</v>
      </c>
      <c r="L291" s="15" t="s">
        <v>9</v>
      </c>
      <c r="M291" s="15" t="s">
        <v>63</v>
      </c>
      <c r="N291" s="15" t="s">
        <v>64</v>
      </c>
      <c r="O291" s="15" t="s">
        <v>65</v>
      </c>
      <c r="P291" s="15" t="s">
        <v>66</v>
      </c>
      <c r="Q291" s="15" t="s">
        <v>67</v>
      </c>
      <c r="R291" s="15" t="s">
        <v>68</v>
      </c>
      <c r="S291" s="15" t="s">
        <v>69</v>
      </c>
      <c r="T291" s="15" t="s">
        <v>70</v>
      </c>
      <c r="U291" s="15" t="s">
        <v>71</v>
      </c>
      <c r="V291" s="15" t="s">
        <v>72</v>
      </c>
    </row>
    <row r="292" spans="1:22" x14ac:dyDescent="0.35">
      <c r="B292" s="40" t="s">
        <v>158</v>
      </c>
      <c r="C292" s="230">
        <v>12.163732019909157</v>
      </c>
      <c r="D292" s="230">
        <v>12.501632724701699</v>
      </c>
      <c r="E292" s="230">
        <v>12.770153946984095</v>
      </c>
      <c r="F292" s="230">
        <v>13.05404076093418</v>
      </c>
      <c r="G292" s="230">
        <v>13.326315120806177</v>
      </c>
      <c r="H292" s="230">
        <v>13.346517368370764</v>
      </c>
      <c r="I292" s="230">
        <v>13.345946932564836</v>
      </c>
      <c r="J292" s="230">
        <v>13.333699465508326</v>
      </c>
      <c r="K292" s="230">
        <v>13.299722488006552</v>
      </c>
      <c r="L292" s="230">
        <v>13.22767893263554</v>
      </c>
      <c r="M292" s="230">
        <v>13.22767893263554</v>
      </c>
      <c r="N292" s="230">
        <v>13.22767893263554</v>
      </c>
      <c r="O292" s="230">
        <v>13.22767893263554</v>
      </c>
      <c r="P292" s="230">
        <v>13.22767893263554</v>
      </c>
      <c r="Q292" s="230">
        <v>13.22767893263554</v>
      </c>
      <c r="R292" s="230">
        <v>13.22767893263554</v>
      </c>
      <c r="S292" s="230">
        <v>13.22767893263554</v>
      </c>
      <c r="T292" s="230">
        <v>13.22767893263554</v>
      </c>
      <c r="U292" s="230">
        <v>13.22767893263554</v>
      </c>
      <c r="V292" s="230">
        <v>13.22767893263554</v>
      </c>
    </row>
    <row r="293" spans="1:22" x14ac:dyDescent="0.35">
      <c r="B293" s="40" t="s">
        <v>121</v>
      </c>
      <c r="C293" s="3">
        <f t="shared" ref="C293:V293" si="62">C$183</f>
        <v>8216780.1699065296</v>
      </c>
      <c r="D293" s="3">
        <f t="shared" si="62"/>
        <v>7832834.4963622466</v>
      </c>
      <c r="E293" s="3">
        <f t="shared" si="62"/>
        <v>7447035.1107443366</v>
      </c>
      <c r="F293" s="3">
        <f t="shared" si="62"/>
        <v>6984820.6996061625</v>
      </c>
      <c r="G293" s="3">
        <f t="shared" si="62"/>
        <v>6442873.1686797086</v>
      </c>
      <c r="H293" s="3">
        <f t="shared" si="62"/>
        <v>5887071.3019443322</v>
      </c>
      <c r="I293" s="3">
        <f t="shared" si="62"/>
        <v>5312777.6039058957</v>
      </c>
      <c r="J293" s="3">
        <f t="shared" si="62"/>
        <v>4696800.1107768668</v>
      </c>
      <c r="K293" s="3">
        <f t="shared" si="62"/>
        <v>4045973.7954985043</v>
      </c>
      <c r="L293" s="3">
        <f>L$183</f>
        <v>3364298.1312035136</v>
      </c>
      <c r="M293" s="3">
        <f t="shared" si="62"/>
        <v>2527786.9147202354</v>
      </c>
      <c r="N293" s="3">
        <f t="shared" si="62"/>
        <v>1808405.940029504</v>
      </c>
      <c r="O293" s="3">
        <f t="shared" si="62"/>
        <v>1073148.789961711</v>
      </c>
      <c r="P293" s="3">
        <f t="shared" si="62"/>
        <v>397401.32582072308</v>
      </c>
      <c r="Q293" s="3">
        <f t="shared" si="62"/>
        <v>294084.36911281518</v>
      </c>
      <c r="R293" s="3">
        <f t="shared" si="62"/>
        <v>0</v>
      </c>
      <c r="S293" s="3">
        <f t="shared" si="62"/>
        <v>0</v>
      </c>
      <c r="T293" s="3">
        <f t="shared" si="62"/>
        <v>0</v>
      </c>
      <c r="U293" s="3">
        <f t="shared" si="62"/>
        <v>0</v>
      </c>
      <c r="V293" s="3">
        <f t="shared" si="62"/>
        <v>0</v>
      </c>
    </row>
    <row r="294" spans="1:22" x14ac:dyDescent="0.35">
      <c r="B294" s="40" t="s">
        <v>159</v>
      </c>
      <c r="C294" s="3">
        <f>C292*C293*months_in_year*(1+'Total costs and revenues 2026'!$W$301)</f>
        <v>1216489354.3774049</v>
      </c>
      <c r="D294" s="3">
        <f>D292*D293*months_in_year*(1+'Total costs and revenues 2026'!$W$301)</f>
        <v>1191860665.6542194</v>
      </c>
      <c r="E294" s="3">
        <f>E292*E293*months_in_year*(1+'Total costs and revenues 2026'!$W$301)</f>
        <v>1157495563.9033084</v>
      </c>
      <c r="F294" s="3">
        <f>F292*F293*months_in_year*(1+'Total costs and revenues 2026'!$W$301)</f>
        <v>1109788008.1254706</v>
      </c>
      <c r="G294" s="3">
        <f>G292*G293*months_in_year*(1+'Total costs and revenues 2026'!$W$301)</f>
        <v>1045031693.2683268</v>
      </c>
      <c r="H294" s="3">
        <f>H292*H293*months_in_year*(1+'Total costs and revenues 2026'!$W$301)</f>
        <v>956328399.26089597</v>
      </c>
      <c r="I294" s="3">
        <f>I292*I293*months_in_year*(1+'Total costs and revenues 2026'!$W$301)</f>
        <v>863000070.35001361</v>
      </c>
      <c r="J294" s="3">
        <f>J292*J293*months_in_year*(1+'Total costs and revenues 2026'!$W$301)</f>
        <v>762241413.40646851</v>
      </c>
      <c r="K294" s="3">
        <f>K292*K293*months_in_year*(1+'Total costs and revenues 2026'!$W$301)</f>
        <v>654945927.11010361</v>
      </c>
      <c r="L294" s="3">
        <f>L292*L293*months_in_year*(1+'Total costs and revenues 2026'!$W$301)</f>
        <v>541648968.43269491</v>
      </c>
      <c r="M294" s="3">
        <f>M292*M293*months_in_year*(1+'Total costs and revenues 2026'!$W$301)</f>
        <v>406971416.14084136</v>
      </c>
      <c r="N294" s="3">
        <f>N292*N293*months_in_year*(1+'Total costs and revenues 2026'!$W$301)</f>
        <v>291151727.26209426</v>
      </c>
      <c r="O294" s="3">
        <f>O292*O293*months_in_year*(1+'Total costs and revenues 2026'!$W$301)</f>
        <v>172775988.44951868</v>
      </c>
      <c r="P294" s="3">
        <f>P292*P293*months_in_year*(1+'Total costs and revenues 2026'!$W$301)</f>
        <v>63981255.462510884</v>
      </c>
      <c r="Q294" s="3">
        <f>Q292*Q293*months_in_year*(1+'Total costs and revenues 2026'!$W$301)</f>
        <v>47347318.504484944</v>
      </c>
      <c r="R294" s="3">
        <f>R292*R293*months_in_year*(1+'Total costs and revenues 2026'!$W$301)</f>
        <v>0</v>
      </c>
      <c r="S294" s="3">
        <f>S292*S293*months_in_year*(1+'Total costs and revenues 2026'!$W$301)</f>
        <v>0</v>
      </c>
      <c r="T294" s="3">
        <f>T292*T293*months_in_year*(1+'Total costs and revenues 2026'!$W$301)</f>
        <v>0</v>
      </c>
      <c r="U294" s="3">
        <f>U292*U293*months_in_year*(1+'Total costs and revenues 2026'!$W$301)</f>
        <v>0</v>
      </c>
      <c r="V294" s="3">
        <f>V292*V293*months_in_year*(1+'Total costs and revenues 2026'!$W$301)</f>
        <v>0</v>
      </c>
    </row>
    <row r="295" spans="1:22" x14ac:dyDescent="0.35">
      <c r="B295" s="40"/>
    </row>
    <row r="296" spans="1:22" x14ac:dyDescent="0.35">
      <c r="B296" s="40" t="s">
        <v>160</v>
      </c>
      <c r="C296" s="3">
        <f t="shared" ref="C296:V296" si="63">C294*C$128*$H$8</f>
        <v>426816360.73439163</v>
      </c>
      <c r="D296" s="3">
        <f t="shared" si="63"/>
        <v>390817907.62678879</v>
      </c>
      <c r="E296" s="3">
        <f t="shared" si="63"/>
        <v>354719060.58975816</v>
      </c>
      <c r="F296" s="3">
        <f t="shared" si="63"/>
        <v>317849432.51659757</v>
      </c>
      <c r="G296" s="3">
        <f t="shared" si="63"/>
        <v>279722303.98472339</v>
      </c>
      <c r="H296" s="3">
        <f t="shared" si="63"/>
        <v>239232902.91071394</v>
      </c>
      <c r="I296" s="3">
        <f t="shared" si="63"/>
        <v>201762713.80466506</v>
      </c>
      <c r="J296" s="3">
        <f t="shared" si="63"/>
        <v>166547777.91705695</v>
      </c>
      <c r="K296" s="3">
        <f t="shared" si="63"/>
        <v>133742048.21782911</v>
      </c>
      <c r="L296" s="3">
        <f t="shared" si="63"/>
        <v>103370511.89774251</v>
      </c>
      <c r="M296" s="3">
        <f t="shared" si="63"/>
        <v>72587004.806351587</v>
      </c>
      <c r="N296" s="3">
        <f t="shared" si="63"/>
        <v>48532265.200910866</v>
      </c>
      <c r="O296" s="3">
        <f t="shared" si="63"/>
        <v>26916017.360720325</v>
      </c>
      <c r="P296" s="3">
        <f t="shared" si="63"/>
        <v>9315290.2960163504</v>
      </c>
      <c r="Q296" s="3">
        <f t="shared" si="63"/>
        <v>6442512.1473631319</v>
      </c>
      <c r="R296" s="3">
        <f t="shared" si="63"/>
        <v>0</v>
      </c>
      <c r="S296" s="3">
        <f t="shared" si="63"/>
        <v>0</v>
      </c>
      <c r="T296" s="3">
        <f t="shared" si="63"/>
        <v>0</v>
      </c>
      <c r="U296" s="3">
        <f t="shared" si="63"/>
        <v>0</v>
      </c>
      <c r="V296" s="3">
        <f t="shared" si="63"/>
        <v>0</v>
      </c>
    </row>
    <row r="297" spans="1:22" x14ac:dyDescent="0.35">
      <c r="B297" s="40" t="s">
        <v>161</v>
      </c>
      <c r="C297" s="211">
        <f>SUM(C296:V296)</f>
        <v>2778374110.0116291</v>
      </c>
    </row>
    <row r="298" spans="1:22" x14ac:dyDescent="0.35">
      <c r="B298" s="40"/>
    </row>
    <row r="299" spans="1:22" x14ac:dyDescent="0.35">
      <c r="B299" s="40"/>
      <c r="C299" s="43">
        <v>1</v>
      </c>
      <c r="D299" s="43">
        <v>2</v>
      </c>
      <c r="E299" s="43">
        <v>3</v>
      </c>
      <c r="F299" s="43">
        <v>4</v>
      </c>
      <c r="G299" s="43">
        <v>5</v>
      </c>
      <c r="H299" s="43">
        <v>6</v>
      </c>
      <c r="I299" s="43">
        <v>7</v>
      </c>
      <c r="J299" s="43">
        <v>8</v>
      </c>
      <c r="K299" s="43">
        <v>9</v>
      </c>
      <c r="L299" s="43">
        <v>10</v>
      </c>
      <c r="M299" s="43">
        <v>11</v>
      </c>
      <c r="N299" s="43">
        <v>12</v>
      </c>
      <c r="O299" s="43">
        <v>13</v>
      </c>
      <c r="P299" s="43">
        <v>14</v>
      </c>
      <c r="Q299" s="43">
        <v>15</v>
      </c>
      <c r="R299" s="43">
        <v>16</v>
      </c>
      <c r="S299" s="43">
        <v>17</v>
      </c>
      <c r="T299" s="43">
        <v>18</v>
      </c>
      <c r="U299" s="43">
        <v>19</v>
      </c>
      <c r="V299" s="43">
        <v>20</v>
      </c>
    </row>
    <row r="300" spans="1:22" x14ac:dyDescent="0.35">
      <c r="B300" s="40"/>
      <c r="C300" s="15" t="s">
        <v>0</v>
      </c>
      <c r="D300" s="15" t="s">
        <v>1</v>
      </c>
      <c r="E300" s="52" t="s">
        <v>2</v>
      </c>
      <c r="F300" s="52" t="s">
        <v>3</v>
      </c>
      <c r="G300" s="15" t="s">
        <v>4</v>
      </c>
      <c r="H300" s="15" t="s">
        <v>5</v>
      </c>
      <c r="I300" s="15" t="s">
        <v>6</v>
      </c>
      <c r="J300" s="15" t="s">
        <v>7</v>
      </c>
      <c r="K300" s="15" t="s">
        <v>8</v>
      </c>
      <c r="L300" s="15" t="s">
        <v>9</v>
      </c>
      <c r="M300" s="15" t="s">
        <v>63</v>
      </c>
      <c r="N300" s="15" t="s">
        <v>64</v>
      </c>
      <c r="O300" s="15" t="s">
        <v>65</v>
      </c>
      <c r="P300" s="15" t="s">
        <v>66</v>
      </c>
      <c r="Q300" s="15" t="s">
        <v>67</v>
      </c>
      <c r="R300" s="15" t="s">
        <v>68</v>
      </c>
      <c r="S300" s="15" t="s">
        <v>69</v>
      </c>
      <c r="T300" s="15" t="s">
        <v>70</v>
      </c>
      <c r="U300" s="15" t="s">
        <v>71</v>
      </c>
      <c r="V300" s="15" t="s">
        <v>72</v>
      </c>
    </row>
    <row r="301" spans="1:22" x14ac:dyDescent="0.35">
      <c r="B301" s="40" t="s">
        <v>162</v>
      </c>
      <c r="C301" s="230">
        <v>12.163732019909157</v>
      </c>
      <c r="D301" s="230">
        <v>12.501632724701699</v>
      </c>
      <c r="E301" s="230">
        <v>12.770153946984095</v>
      </c>
      <c r="F301" s="230">
        <v>13.05404076093418</v>
      </c>
      <c r="G301" s="230">
        <v>13.326315120806177</v>
      </c>
      <c r="H301" s="230">
        <v>13.613447715738181</v>
      </c>
      <c r="I301" s="230">
        <v>13.885123188640454</v>
      </c>
      <c r="J301" s="230">
        <v>14.149828542393161</v>
      </c>
      <c r="K301" s="230">
        <v>14.39604734009351</v>
      </c>
      <c r="L301" s="230">
        <v>14.604426380415967</v>
      </c>
      <c r="M301" s="230">
        <v>14.604426380415967</v>
      </c>
      <c r="N301" s="230">
        <v>14.604426380415967</v>
      </c>
      <c r="O301" s="230">
        <v>14.604426380415967</v>
      </c>
      <c r="P301" s="230">
        <v>14.604426380415967</v>
      </c>
      <c r="Q301" s="230">
        <v>14.604426380415967</v>
      </c>
      <c r="R301" s="230">
        <v>14.604426380415967</v>
      </c>
      <c r="S301" s="230">
        <v>14.604426380415967</v>
      </c>
      <c r="T301" s="230">
        <v>14.604426380415967</v>
      </c>
      <c r="U301" s="230">
        <v>14.604426380415967</v>
      </c>
      <c r="V301" s="230">
        <v>14.604426380415967</v>
      </c>
    </row>
    <row r="302" spans="1:22" x14ac:dyDescent="0.35">
      <c r="B302" s="40" t="s">
        <v>121</v>
      </c>
      <c r="C302" s="3">
        <f t="shared" ref="C302:V302" si="64">C$183</f>
        <v>8216780.1699065296</v>
      </c>
      <c r="D302" s="3">
        <f t="shared" si="64"/>
        <v>7832834.4963622466</v>
      </c>
      <c r="E302" s="3">
        <f t="shared" si="64"/>
        <v>7447035.1107443366</v>
      </c>
      <c r="F302" s="3">
        <f t="shared" si="64"/>
        <v>6984820.6996061625</v>
      </c>
      <c r="G302" s="3">
        <f t="shared" si="64"/>
        <v>6442873.1686797086</v>
      </c>
      <c r="H302" s="3">
        <f t="shared" si="64"/>
        <v>5887071.3019443322</v>
      </c>
      <c r="I302" s="3">
        <f t="shared" si="64"/>
        <v>5312777.6039058957</v>
      </c>
      <c r="J302" s="3">
        <f t="shared" si="64"/>
        <v>4696800.1107768668</v>
      </c>
      <c r="K302" s="3">
        <f t="shared" si="64"/>
        <v>4045973.7954985043</v>
      </c>
      <c r="L302" s="3">
        <f t="shared" si="64"/>
        <v>3364298.1312035136</v>
      </c>
      <c r="M302" s="3">
        <f t="shared" si="64"/>
        <v>2527786.9147202354</v>
      </c>
      <c r="N302" s="3">
        <f t="shared" si="64"/>
        <v>1808405.940029504</v>
      </c>
      <c r="O302" s="3">
        <f t="shared" si="64"/>
        <v>1073148.789961711</v>
      </c>
      <c r="P302" s="3">
        <f t="shared" si="64"/>
        <v>397401.32582072308</v>
      </c>
      <c r="Q302" s="3">
        <f t="shared" si="64"/>
        <v>294084.36911281518</v>
      </c>
      <c r="R302" s="3">
        <f t="shared" si="64"/>
        <v>0</v>
      </c>
      <c r="S302" s="3">
        <f t="shared" si="64"/>
        <v>0</v>
      </c>
      <c r="T302" s="3">
        <f t="shared" si="64"/>
        <v>0</v>
      </c>
      <c r="U302" s="3">
        <f t="shared" si="64"/>
        <v>0</v>
      </c>
      <c r="V302" s="3">
        <f t="shared" si="64"/>
        <v>0</v>
      </c>
    </row>
    <row r="303" spans="1:22" x14ac:dyDescent="0.35">
      <c r="B303" s="40" t="s">
        <v>163</v>
      </c>
      <c r="C303" s="3">
        <f>C301*C302*months_in_year*(1+'Total costs and revenues 2026'!$W$317)</f>
        <v>1216489354.3774049</v>
      </c>
      <c r="D303" s="3">
        <f>D301*D302*months_in_year*(1+'Total costs and revenues 2026'!$W$317)</f>
        <v>1191860665.6542194</v>
      </c>
      <c r="E303" s="3">
        <f>E301*E302*months_in_year*(1+'Total costs and revenues 2026'!$W$317)</f>
        <v>1157495563.9033084</v>
      </c>
      <c r="F303" s="3">
        <f>F301*F302*months_in_year*(1+'Total costs and revenues 2026'!$W$317)</f>
        <v>1109788008.1254706</v>
      </c>
      <c r="G303" s="3">
        <f>G301*G302*months_in_year*(1+'Total costs and revenues 2026'!$W$317)</f>
        <v>1045031693.2683268</v>
      </c>
      <c r="H303" s="3">
        <f>H301*H302*months_in_year*(1+'Total costs and revenues 2026'!$W$317)</f>
        <v>975454967.2461139</v>
      </c>
      <c r="I303" s="3">
        <f>I301*I302*months_in_year*(1+'Total costs and revenues 2026'!$W$317)</f>
        <v>897865273.19215405</v>
      </c>
      <c r="J303" s="3">
        <f>J301*J302*months_in_year*(1+'Total costs and revenues 2026'!$W$317)</f>
        <v>808896685.83825171</v>
      </c>
      <c r="K303" s="3">
        <f>K301*K302*months_in_year*(1+'Total costs and revenues 2026'!$W$317)</f>
        <v>708934534.56499219</v>
      </c>
      <c r="L303" s="3">
        <f>L301*L302*months_in_year*(1+'Total costs and revenues 2026'!$W$317)</f>
        <v>598024228.1196214</v>
      </c>
      <c r="M303" s="3">
        <f>M301*M302*months_in_year*(1+'Total costs and revenues 2026'!$W$317)</f>
        <v>449329328.01222163</v>
      </c>
      <c r="N303" s="3">
        <f>N301*N302*months_in_year*(1+'Total costs and revenues 2026'!$W$317)</f>
        <v>321455032.88860041</v>
      </c>
      <c r="O303" s="3">
        <f>O301*O302*months_in_year*(1+'Total costs and revenues 2026'!$W$317)</f>
        <v>190758652.10101855</v>
      </c>
      <c r="P303" s="3">
        <f>P301*P302*months_in_year*(1+'Total costs and revenues 2026'!$W$317)</f>
        <v>70640475.920793399</v>
      </c>
      <c r="Q303" s="3">
        <f>Q301*Q302*months_in_year*(1+'Total costs and revenues 2026'!$W$317)</f>
        <v>52275265.443797968</v>
      </c>
      <c r="R303" s="3">
        <f>R301*R302*months_in_year*(1+'Total costs and revenues 2026'!$W$317)</f>
        <v>0</v>
      </c>
      <c r="S303" s="3">
        <f>S301*S302*months_in_year*(1+'Total costs and revenues 2026'!$W$317)</f>
        <v>0</v>
      </c>
      <c r="T303" s="3">
        <f>T301*T302*months_in_year*(1+'Total costs and revenues 2026'!$W$317)</f>
        <v>0</v>
      </c>
      <c r="U303" s="3">
        <f>U301*U302*months_in_year*(1+'Total costs and revenues 2026'!$W$317)</f>
        <v>0</v>
      </c>
      <c r="V303" s="3">
        <f>V301*V302*months_in_year*(1+'Total costs and revenues 2026'!$W$317)</f>
        <v>0</v>
      </c>
    </row>
    <row r="304" spans="1:22" x14ac:dyDescent="0.35">
      <c r="B304" s="40"/>
    </row>
    <row r="305" spans="1:22" x14ac:dyDescent="0.35">
      <c r="B305" s="40" t="s">
        <v>164</v>
      </c>
      <c r="C305" s="3">
        <f t="shared" ref="C305:V305" si="65">C303*C$128*$H$8</f>
        <v>426816360.73439163</v>
      </c>
      <c r="D305" s="3">
        <f t="shared" si="65"/>
        <v>390817907.62678879</v>
      </c>
      <c r="E305" s="3">
        <f t="shared" si="65"/>
        <v>354719060.58975816</v>
      </c>
      <c r="F305" s="3">
        <f t="shared" si="65"/>
        <v>317849432.51659757</v>
      </c>
      <c r="G305" s="3">
        <f t="shared" si="65"/>
        <v>279722303.98472339</v>
      </c>
      <c r="H305" s="3">
        <f t="shared" si="65"/>
        <v>244017560.96892819</v>
      </c>
      <c r="I305" s="3">
        <f t="shared" si="65"/>
        <v>209913927.44237354</v>
      </c>
      <c r="J305" s="3">
        <f t="shared" si="65"/>
        <v>176741834.3078042</v>
      </c>
      <c r="K305" s="3">
        <f t="shared" si="65"/>
        <v>144766694.13524893</v>
      </c>
      <c r="L305" s="3">
        <f t="shared" si="65"/>
        <v>114129397.80325474</v>
      </c>
      <c r="M305" s="3">
        <f t="shared" si="65"/>
        <v>80141918.568478927</v>
      </c>
      <c r="N305" s="3">
        <f t="shared" si="65"/>
        <v>53583542.344137087</v>
      </c>
      <c r="O305" s="3">
        <f t="shared" si="65"/>
        <v>29717458.066569246</v>
      </c>
      <c r="P305" s="3">
        <f t="shared" si="65"/>
        <v>10284833.192066897</v>
      </c>
      <c r="Q305" s="3">
        <f t="shared" si="65"/>
        <v>7113053.9862864446</v>
      </c>
      <c r="R305" s="3">
        <f t="shared" si="65"/>
        <v>0</v>
      </c>
      <c r="S305" s="3">
        <f t="shared" si="65"/>
        <v>0</v>
      </c>
      <c r="T305" s="3">
        <f t="shared" si="65"/>
        <v>0</v>
      </c>
      <c r="U305" s="3">
        <f t="shared" si="65"/>
        <v>0</v>
      </c>
      <c r="V305" s="3">
        <f t="shared" si="65"/>
        <v>0</v>
      </c>
    </row>
    <row r="306" spans="1:22" x14ac:dyDescent="0.35">
      <c r="B306" s="40" t="s">
        <v>165</v>
      </c>
      <c r="C306" s="211">
        <f>SUM(C305:V305)</f>
        <v>2840335286.2674079</v>
      </c>
    </row>
    <row r="307" spans="1:22" x14ac:dyDescent="0.35">
      <c r="B307" s="40"/>
    </row>
    <row r="308" spans="1:22" ht="21" x14ac:dyDescent="0.5">
      <c r="A308" s="203" t="s">
        <v>166</v>
      </c>
      <c r="B308" s="40"/>
    </row>
    <row r="309" spans="1:22" ht="15" customHeight="1" x14ac:dyDescent="0.35">
      <c r="A309" s="76"/>
      <c r="B309" s="40"/>
    </row>
    <row r="310" spans="1:22" ht="15" customHeight="1" x14ac:dyDescent="0.35">
      <c r="A310" s="51" t="s">
        <v>167</v>
      </c>
      <c r="B310" s="40"/>
    </row>
    <row r="311" spans="1:22" x14ac:dyDescent="0.35">
      <c r="C311" s="43">
        <v>1</v>
      </c>
      <c r="D311" s="43">
        <v>2</v>
      </c>
      <c r="E311" s="43">
        <v>3</v>
      </c>
      <c r="F311" s="43">
        <v>4</v>
      </c>
      <c r="G311" s="43">
        <v>5</v>
      </c>
      <c r="H311" s="43">
        <v>6</v>
      </c>
      <c r="I311" s="43">
        <v>7</v>
      </c>
      <c r="J311" s="43">
        <v>8</v>
      </c>
      <c r="K311" s="43">
        <v>9</v>
      </c>
      <c r="L311" s="43">
        <v>10</v>
      </c>
      <c r="M311" s="43">
        <v>11</v>
      </c>
      <c r="N311" s="43">
        <v>12</v>
      </c>
      <c r="O311" s="43">
        <v>13</v>
      </c>
      <c r="P311" s="43">
        <v>14</v>
      </c>
      <c r="Q311" s="43">
        <v>15</v>
      </c>
      <c r="R311" s="43">
        <v>16</v>
      </c>
      <c r="S311" s="43">
        <v>17</v>
      </c>
      <c r="T311" s="43">
        <v>18</v>
      </c>
      <c r="U311" s="43">
        <v>19</v>
      </c>
      <c r="V311" s="43">
        <v>20</v>
      </c>
    </row>
    <row r="312" spans="1:22" x14ac:dyDescent="0.35">
      <c r="C312" s="15" t="s">
        <v>0</v>
      </c>
      <c r="D312" s="15" t="s">
        <v>1</v>
      </c>
      <c r="E312" s="52" t="s">
        <v>2</v>
      </c>
      <c r="F312" s="52" t="s">
        <v>3</v>
      </c>
      <c r="G312" s="15" t="s">
        <v>4</v>
      </c>
      <c r="H312" s="15" t="s">
        <v>5</v>
      </c>
      <c r="I312" s="15" t="s">
        <v>6</v>
      </c>
      <c r="J312" s="15" t="s">
        <v>7</v>
      </c>
      <c r="K312" s="15" t="s">
        <v>8</v>
      </c>
      <c r="L312" s="15" t="s">
        <v>9</v>
      </c>
      <c r="M312" s="15" t="s">
        <v>63</v>
      </c>
      <c r="N312" s="15" t="s">
        <v>64</v>
      </c>
      <c r="O312" s="15" t="s">
        <v>65</v>
      </c>
      <c r="P312" s="15" t="s">
        <v>66</v>
      </c>
      <c r="Q312" s="15" t="s">
        <v>67</v>
      </c>
      <c r="R312" s="15" t="s">
        <v>68</v>
      </c>
      <c r="S312" s="15" t="s">
        <v>69</v>
      </c>
      <c r="T312" s="15" t="s">
        <v>70</v>
      </c>
      <c r="U312" s="15" t="s">
        <v>71</v>
      </c>
      <c r="V312" s="15" t="s">
        <v>72</v>
      </c>
    </row>
    <row r="313" spans="1:22" x14ac:dyDescent="0.35">
      <c r="B313" s="40" t="s">
        <v>168</v>
      </c>
      <c r="C313" s="80">
        <f t="shared" ref="C313:V313" si="66">C235+C296</f>
        <v>433142789.98585504</v>
      </c>
      <c r="D313" s="80">
        <f t="shared" si="66"/>
        <v>406595278.64536679</v>
      </c>
      <c r="E313" s="80">
        <f t="shared" si="66"/>
        <v>379460245.01163077</v>
      </c>
      <c r="F313" s="80">
        <f t="shared" si="66"/>
        <v>351147473.65389282</v>
      </c>
      <c r="G313" s="80">
        <f t="shared" si="66"/>
        <v>327153474.84095442</v>
      </c>
      <c r="H313" s="80">
        <f t="shared" si="66"/>
        <v>306105350.58522034</v>
      </c>
      <c r="I313" s="80">
        <f t="shared" si="66"/>
        <v>289123217.88182575</v>
      </c>
      <c r="J313" s="80">
        <f t="shared" si="66"/>
        <v>268837098.60125858</v>
      </c>
      <c r="K313" s="80">
        <f t="shared" si="66"/>
        <v>249608162.78437549</v>
      </c>
      <c r="L313" s="80">
        <f t="shared" si="66"/>
        <v>231638326.21514529</v>
      </c>
      <c r="M313" s="80">
        <f t="shared" si="66"/>
        <v>206859005.71975237</v>
      </c>
      <c r="N313" s="80">
        <f t="shared" si="66"/>
        <v>186915148.22421131</v>
      </c>
      <c r="O313" s="80">
        <f t="shared" si="66"/>
        <v>165985216.58035848</v>
      </c>
      <c r="P313" s="80">
        <f t="shared" si="66"/>
        <v>145096785.85058135</v>
      </c>
      <c r="Q313" s="80">
        <f t="shared" si="66"/>
        <v>136092699.52560484</v>
      </c>
      <c r="R313" s="80">
        <f t="shared" si="66"/>
        <v>123079934.53341813</v>
      </c>
      <c r="S313" s="80">
        <f t="shared" si="66"/>
        <v>115596118.01790819</v>
      </c>
      <c r="T313" s="80">
        <f t="shared" si="66"/>
        <v>107000792.76323257</v>
      </c>
      <c r="U313" s="80">
        <f t="shared" si="66"/>
        <v>99236607.615403533</v>
      </c>
      <c r="V313" s="80">
        <f t="shared" si="66"/>
        <v>92036463.288152605</v>
      </c>
    </row>
    <row r="314" spans="1:22" x14ac:dyDescent="0.35">
      <c r="B314" s="40" t="s">
        <v>169</v>
      </c>
      <c r="C314" s="80">
        <f t="shared" ref="C314:V314" si="67">C275+C296</f>
        <v>433560032.98585504</v>
      </c>
      <c r="D314" s="80">
        <f t="shared" si="67"/>
        <v>407652783.14837682</v>
      </c>
      <c r="E314" s="80">
        <f t="shared" si="67"/>
        <v>381118452.37031651</v>
      </c>
      <c r="F314" s="80">
        <f t="shared" si="67"/>
        <v>353337413.88360739</v>
      </c>
      <c r="G314" s="80">
        <f t="shared" si="67"/>
        <v>330160892.52521205</v>
      </c>
      <c r="H314" s="80">
        <f t="shared" si="67"/>
        <v>310338870.68646598</v>
      </c>
      <c r="I314" s="80">
        <f t="shared" si="67"/>
        <v>294689365.31832117</v>
      </c>
      <c r="J314" s="80">
        <f t="shared" si="67"/>
        <v>275429059.61028099</v>
      </c>
      <c r="K314" s="80">
        <f t="shared" si="67"/>
        <v>257123002.03433233</v>
      </c>
      <c r="L314" s="80">
        <f t="shared" si="67"/>
        <v>240016551.9295916</v>
      </c>
      <c r="M314" s="80">
        <f t="shared" si="67"/>
        <v>215689446.23359329</v>
      </c>
      <c r="N314" s="80">
        <f t="shared" si="67"/>
        <v>196040269.94979146</v>
      </c>
      <c r="O314" s="80">
        <f t="shared" si="67"/>
        <v>175186096.73797017</v>
      </c>
      <c r="P314" s="80">
        <f t="shared" si="67"/>
        <v>154115149.32793927</v>
      </c>
      <c r="Q314" s="80">
        <f t="shared" si="67"/>
        <v>144732061.94146788</v>
      </c>
      <c r="R314" s="80">
        <f t="shared" si="67"/>
        <v>131292062.9568202</v>
      </c>
      <c r="S314" s="80">
        <f t="shared" si="67"/>
        <v>123321602.93752863</v>
      </c>
      <c r="T314" s="80">
        <f t="shared" si="67"/>
        <v>114167290.83338141</v>
      </c>
      <c r="U314" s="80">
        <f t="shared" si="67"/>
        <v>105884565.00886256</v>
      </c>
      <c r="V314" s="80">
        <f t="shared" si="67"/>
        <v>98203399.645721272</v>
      </c>
    </row>
    <row r="315" spans="1:22" x14ac:dyDescent="0.35">
      <c r="B315" s="40" t="s">
        <v>170</v>
      </c>
      <c r="C315" s="80">
        <f t="shared" ref="C315:V315" si="68">C255+C296</f>
        <v>432725546.98585504</v>
      </c>
      <c r="D315" s="80">
        <f t="shared" si="68"/>
        <v>405537774.14235681</v>
      </c>
      <c r="E315" s="80">
        <f t="shared" si="68"/>
        <v>377802037.65294498</v>
      </c>
      <c r="F315" s="80">
        <f t="shared" si="68"/>
        <v>348957533.42417818</v>
      </c>
      <c r="G315" s="80">
        <f t="shared" si="68"/>
        <v>324146057.15669686</v>
      </c>
      <c r="H315" s="80">
        <f t="shared" si="68"/>
        <v>301871830.48397475</v>
      </c>
      <c r="I315" s="80">
        <f t="shared" si="68"/>
        <v>283557070.44533032</v>
      </c>
      <c r="J315" s="80">
        <f t="shared" si="68"/>
        <v>262245137.5922361</v>
      </c>
      <c r="K315" s="80">
        <f t="shared" si="68"/>
        <v>242093323.53441864</v>
      </c>
      <c r="L315" s="80">
        <f t="shared" si="68"/>
        <v>223260100.50069904</v>
      </c>
      <c r="M315" s="80">
        <f t="shared" si="68"/>
        <v>198028565.20591149</v>
      </c>
      <c r="N315" s="80">
        <f t="shared" si="68"/>
        <v>177790026.49863115</v>
      </c>
      <c r="O315" s="80">
        <f t="shared" si="68"/>
        <v>156784336.42274684</v>
      </c>
      <c r="P315" s="80">
        <f t="shared" si="68"/>
        <v>136078422.37322342</v>
      </c>
      <c r="Q315" s="80">
        <f t="shared" si="68"/>
        <v>127453337.10974185</v>
      </c>
      <c r="R315" s="80">
        <f t="shared" si="68"/>
        <v>114867806.11001606</v>
      </c>
      <c r="S315" s="80">
        <f t="shared" si="68"/>
        <v>107870633.09828775</v>
      </c>
      <c r="T315" s="80">
        <f t="shared" si="68"/>
        <v>99834294.693083748</v>
      </c>
      <c r="U315" s="80">
        <f t="shared" si="68"/>
        <v>92588650.221944496</v>
      </c>
      <c r="V315" s="80">
        <f t="shared" si="68"/>
        <v>85869526.930583939</v>
      </c>
    </row>
    <row r="316" spans="1:22" x14ac:dyDescent="0.35">
      <c r="B316" s="40"/>
      <c r="C316" s="1"/>
      <c r="D316" s="1"/>
      <c r="E316" s="1"/>
      <c r="F316" s="1"/>
      <c r="G316" s="1"/>
      <c r="H316" s="1"/>
      <c r="I316" s="1"/>
      <c r="J316" s="1"/>
      <c r="K316" s="1"/>
      <c r="L316" s="1"/>
      <c r="M316" s="1"/>
      <c r="N316" s="1"/>
      <c r="O316" s="1"/>
      <c r="P316" s="1"/>
      <c r="Q316" s="1"/>
      <c r="R316" s="1"/>
      <c r="S316" s="1"/>
      <c r="T316" s="1"/>
      <c r="U316" s="1"/>
      <c r="V316" s="1"/>
    </row>
    <row r="317" spans="1:22" x14ac:dyDescent="0.35">
      <c r="B317" s="40" t="s">
        <v>171</v>
      </c>
      <c r="C317" s="80">
        <f>SUM($C313:C313)</f>
        <v>433142789.98585504</v>
      </c>
      <c r="D317" s="80">
        <f>SUM($C313:D313)</f>
        <v>839738068.63122177</v>
      </c>
      <c r="E317" s="80">
        <f>SUM($C313:E313)</f>
        <v>1219198313.6428525</v>
      </c>
      <c r="F317" s="80">
        <f>SUM($C313:F313)</f>
        <v>1570345787.2967453</v>
      </c>
      <c r="G317" s="80">
        <f>SUM($C313:G313)</f>
        <v>1897499262.1376996</v>
      </c>
      <c r="H317" s="80">
        <f>SUM($C313:H313)</f>
        <v>2203604612.7229199</v>
      </c>
      <c r="I317" s="80">
        <f>SUM($C313:I313)</f>
        <v>2492727830.6047459</v>
      </c>
      <c r="J317" s="80">
        <f>SUM($C313:J313)</f>
        <v>2761564929.2060046</v>
      </c>
      <c r="K317" s="80">
        <f>SUM($C313:K313)</f>
        <v>3011173091.9903803</v>
      </c>
      <c r="L317" s="80">
        <f>SUM($C313:L313)</f>
        <v>3242811418.2055254</v>
      </c>
      <c r="M317" s="80">
        <f>SUM($C313:M313)</f>
        <v>3449670423.9252777</v>
      </c>
      <c r="N317" s="80">
        <f>SUM($C313:N313)</f>
        <v>3636585572.1494889</v>
      </c>
      <c r="O317" s="80">
        <f>SUM($C313:O313)</f>
        <v>3802570788.7298474</v>
      </c>
      <c r="P317" s="80">
        <f>SUM($C313:P313)</f>
        <v>3947667574.5804286</v>
      </c>
      <c r="Q317" s="80">
        <f>SUM($C313:Q313)</f>
        <v>4083760274.1060333</v>
      </c>
      <c r="R317" s="80">
        <f>SUM($C313:R313)</f>
        <v>4206840208.6394515</v>
      </c>
      <c r="S317" s="80">
        <f>SUM($C313:S313)</f>
        <v>4322436326.6573601</v>
      </c>
      <c r="T317" s="80">
        <f>SUM($C313:T313)</f>
        <v>4429437119.4205923</v>
      </c>
      <c r="U317" s="80">
        <f>SUM($C313:U313)</f>
        <v>4528673727.0359955</v>
      </c>
      <c r="V317" s="80">
        <f>SUM($C313:V313)</f>
        <v>4620710190.3241482</v>
      </c>
    </row>
    <row r="318" spans="1:22" x14ac:dyDescent="0.35">
      <c r="B318" s="40" t="s">
        <v>172</v>
      </c>
      <c r="C318" s="80"/>
      <c r="D318" s="80"/>
      <c r="E318" s="80"/>
      <c r="F318" s="80"/>
      <c r="G318" s="80">
        <f>SUM($C314:G314)</f>
        <v>1905829574.9133677</v>
      </c>
      <c r="H318" s="80">
        <f>SUM($C314:H314)</f>
        <v>2216168445.5998335</v>
      </c>
      <c r="I318" s="80">
        <f>SUM($C314:I314)</f>
        <v>2510857810.9181547</v>
      </c>
      <c r="J318" s="80">
        <f>SUM($C314:J314)</f>
        <v>2786286870.5284357</v>
      </c>
      <c r="K318" s="80">
        <f>SUM($C314:K314)</f>
        <v>3043409872.562768</v>
      </c>
      <c r="L318" s="80">
        <f>SUM($C314:L314)</f>
        <v>3283426424.4923596</v>
      </c>
      <c r="M318" s="80">
        <f>SUM($C314:M314)</f>
        <v>3499115870.7259531</v>
      </c>
      <c r="N318" s="80">
        <f>SUM($C314:N314)</f>
        <v>3695156140.6757445</v>
      </c>
      <c r="O318" s="80">
        <f>SUM($C314:O314)</f>
        <v>3870342237.4137149</v>
      </c>
      <c r="P318" s="80">
        <f>SUM($C314:P314)</f>
        <v>4024457386.7416544</v>
      </c>
      <c r="Q318" s="80">
        <f>SUM($C314:Q314)</f>
        <v>4169189448.6831222</v>
      </c>
      <c r="R318" s="80">
        <f>SUM($C314:R314)</f>
        <v>4300481511.6399422</v>
      </c>
      <c r="S318" s="80">
        <f>SUM($C314:S314)</f>
        <v>4423803114.5774708</v>
      </c>
      <c r="T318" s="80">
        <f>SUM($C314:T314)</f>
        <v>4537970405.4108524</v>
      </c>
      <c r="U318" s="80">
        <f>SUM($C314:U314)</f>
        <v>4643854970.4197149</v>
      </c>
      <c r="V318" s="80">
        <f>SUM($C314:V314)</f>
        <v>4742058370.0654364</v>
      </c>
    </row>
    <row r="319" spans="1:22" x14ac:dyDescent="0.35">
      <c r="B319" s="40" t="s">
        <v>173</v>
      </c>
      <c r="C319" s="80"/>
      <c r="D319" s="80"/>
      <c r="E319" s="80"/>
      <c r="F319" s="80"/>
      <c r="G319" s="80">
        <f>SUM($C315:G315)</f>
        <v>1889168949.3620317</v>
      </c>
      <c r="H319" s="80">
        <f>SUM($C315:H315)</f>
        <v>2191040779.8460064</v>
      </c>
      <c r="I319" s="80">
        <f>SUM($C315:I315)</f>
        <v>2474597850.2913365</v>
      </c>
      <c r="J319" s="80">
        <f>SUM($C315:J315)</f>
        <v>2736842987.8835726</v>
      </c>
      <c r="K319" s="80">
        <f>SUM($C315:K315)</f>
        <v>2978936311.4179912</v>
      </c>
      <c r="L319" s="80">
        <f>SUM($C315:L315)</f>
        <v>3202196411.9186902</v>
      </c>
      <c r="M319" s="80">
        <f>SUM($C315:M315)</f>
        <v>3400224977.1246018</v>
      </c>
      <c r="N319" s="80">
        <f>SUM($C315:N315)</f>
        <v>3578015003.6232328</v>
      </c>
      <c r="O319" s="80">
        <f>SUM($C315:O315)</f>
        <v>3734799340.0459795</v>
      </c>
      <c r="P319" s="80">
        <f>SUM($C315:P315)</f>
        <v>3870877762.4192028</v>
      </c>
      <c r="Q319" s="80">
        <f>SUM($C315:Q315)</f>
        <v>3998331099.5289445</v>
      </c>
      <c r="R319" s="80">
        <f>SUM($C315:R315)</f>
        <v>4113198905.6389604</v>
      </c>
      <c r="S319" s="80">
        <f>SUM($C315:S315)</f>
        <v>4221069538.7372479</v>
      </c>
      <c r="T319" s="80">
        <f>SUM($C315:T315)</f>
        <v>4320903833.4303312</v>
      </c>
      <c r="U319" s="80">
        <f>SUM($C315:U315)</f>
        <v>4413492483.652276</v>
      </c>
      <c r="V319" s="80">
        <f>SUM($C315:V315)</f>
        <v>4499362010.58286</v>
      </c>
    </row>
    <row r="320" spans="1:22" x14ac:dyDescent="0.35">
      <c r="B320" s="40"/>
      <c r="C320" s="1"/>
      <c r="D320" s="1"/>
      <c r="E320" s="1"/>
      <c r="F320" s="1"/>
      <c r="G320" s="1"/>
      <c r="H320" s="1"/>
      <c r="I320" s="1"/>
      <c r="J320" s="1"/>
      <c r="K320" s="1"/>
      <c r="L320" s="1"/>
      <c r="M320" s="1"/>
      <c r="N320" s="1"/>
      <c r="O320" s="1"/>
      <c r="P320" s="1"/>
      <c r="Q320" s="1"/>
      <c r="R320" s="1"/>
      <c r="S320" s="1"/>
      <c r="T320" s="1"/>
      <c r="U320" s="1"/>
      <c r="V320" s="1"/>
    </row>
    <row r="321" spans="1:22" x14ac:dyDescent="0.35">
      <c r="B321" s="40" t="s">
        <v>174</v>
      </c>
      <c r="C321" s="80">
        <f>C219</f>
        <v>5155860759.8371983</v>
      </c>
      <c r="D321" s="80">
        <f>C321</f>
        <v>5155860759.8371983</v>
      </c>
      <c r="E321" s="80">
        <f t="shared" ref="E321:V321" si="69">D321</f>
        <v>5155860759.8371983</v>
      </c>
      <c r="F321" s="80">
        <f t="shared" si="69"/>
        <v>5155860759.8371983</v>
      </c>
      <c r="G321" s="80">
        <f t="shared" si="69"/>
        <v>5155860759.8371983</v>
      </c>
      <c r="H321" s="80">
        <f t="shared" si="69"/>
        <v>5155860759.8371983</v>
      </c>
      <c r="I321" s="80">
        <f t="shared" si="69"/>
        <v>5155860759.8371983</v>
      </c>
      <c r="J321" s="80">
        <f t="shared" si="69"/>
        <v>5155860759.8371983</v>
      </c>
      <c r="K321" s="80">
        <f t="shared" si="69"/>
        <v>5155860759.8371983</v>
      </c>
      <c r="L321" s="80">
        <f t="shared" si="69"/>
        <v>5155860759.8371983</v>
      </c>
      <c r="M321" s="80">
        <f t="shared" si="69"/>
        <v>5155860759.8371983</v>
      </c>
      <c r="N321" s="80">
        <f t="shared" si="69"/>
        <v>5155860759.8371983</v>
      </c>
      <c r="O321" s="80">
        <f t="shared" si="69"/>
        <v>5155860759.8371983</v>
      </c>
      <c r="P321" s="80">
        <f t="shared" si="69"/>
        <v>5155860759.8371983</v>
      </c>
      <c r="Q321" s="80">
        <f t="shared" si="69"/>
        <v>5155860759.8371983</v>
      </c>
      <c r="R321" s="80">
        <f t="shared" si="69"/>
        <v>5155860759.8371983</v>
      </c>
      <c r="S321" s="80">
        <f t="shared" si="69"/>
        <v>5155860759.8371983</v>
      </c>
      <c r="T321" s="80">
        <f t="shared" si="69"/>
        <v>5155860759.8371983</v>
      </c>
      <c r="U321" s="80">
        <f t="shared" si="69"/>
        <v>5155860759.8371983</v>
      </c>
      <c r="V321" s="80">
        <f t="shared" si="69"/>
        <v>5155860759.8371983</v>
      </c>
    </row>
    <row r="322" spans="1:22" x14ac:dyDescent="0.35">
      <c r="B322" s="40" t="s">
        <v>175</v>
      </c>
      <c r="C322" s="80">
        <f>C220</f>
        <v>5714961431.7621517</v>
      </c>
      <c r="D322" s="80">
        <f t="shared" ref="D322:V323" si="70">C322</f>
        <v>5714961431.7621517</v>
      </c>
      <c r="E322" s="80">
        <f t="shared" si="70"/>
        <v>5714961431.7621517</v>
      </c>
      <c r="F322" s="80">
        <f t="shared" si="70"/>
        <v>5714961431.7621517</v>
      </c>
      <c r="G322" s="80">
        <f t="shared" si="70"/>
        <v>5714961431.7621517</v>
      </c>
      <c r="H322" s="80">
        <f t="shared" si="70"/>
        <v>5714961431.7621517</v>
      </c>
      <c r="I322" s="80">
        <f t="shared" si="70"/>
        <v>5714961431.7621517</v>
      </c>
      <c r="J322" s="80">
        <f t="shared" si="70"/>
        <v>5714961431.7621517</v>
      </c>
      <c r="K322" s="80">
        <f t="shared" si="70"/>
        <v>5714961431.7621517</v>
      </c>
      <c r="L322" s="80">
        <f t="shared" si="70"/>
        <v>5714961431.7621517</v>
      </c>
      <c r="M322" s="80">
        <f t="shared" si="70"/>
        <v>5714961431.7621517</v>
      </c>
      <c r="N322" s="80">
        <f t="shared" si="70"/>
        <v>5714961431.7621517</v>
      </c>
      <c r="O322" s="80">
        <f t="shared" si="70"/>
        <v>5714961431.7621517</v>
      </c>
      <c r="P322" s="80">
        <f t="shared" si="70"/>
        <v>5714961431.7621517</v>
      </c>
      <c r="Q322" s="80">
        <f t="shared" si="70"/>
        <v>5714961431.7621517</v>
      </c>
      <c r="R322" s="80">
        <f t="shared" si="70"/>
        <v>5714961431.7621517</v>
      </c>
      <c r="S322" s="80">
        <f t="shared" si="70"/>
        <v>5714961431.7621517</v>
      </c>
      <c r="T322" s="80">
        <f t="shared" si="70"/>
        <v>5714961431.7621517</v>
      </c>
      <c r="U322" s="80">
        <f t="shared" si="70"/>
        <v>5714961431.7621517</v>
      </c>
      <c r="V322" s="80">
        <f t="shared" si="70"/>
        <v>5714961431.7621517</v>
      </c>
    </row>
    <row r="323" spans="1:22" x14ac:dyDescent="0.35">
      <c r="B323" s="40" t="s">
        <v>176</v>
      </c>
      <c r="C323" s="80">
        <f>C221</f>
        <v>4757130706.2144909</v>
      </c>
      <c r="D323" s="80">
        <f t="shared" si="70"/>
        <v>4757130706.2144909</v>
      </c>
      <c r="E323" s="80">
        <f t="shared" si="70"/>
        <v>4757130706.2144909</v>
      </c>
      <c r="F323" s="80">
        <f t="shared" si="70"/>
        <v>4757130706.2144909</v>
      </c>
      <c r="G323" s="80">
        <f t="shared" si="70"/>
        <v>4757130706.2144909</v>
      </c>
      <c r="H323" s="80">
        <f t="shared" si="70"/>
        <v>4757130706.2144909</v>
      </c>
      <c r="I323" s="80">
        <f t="shared" si="70"/>
        <v>4757130706.2144909</v>
      </c>
      <c r="J323" s="80">
        <f t="shared" si="70"/>
        <v>4757130706.2144909</v>
      </c>
      <c r="K323" s="80">
        <f t="shared" si="70"/>
        <v>4757130706.2144909</v>
      </c>
      <c r="L323" s="80">
        <f t="shared" si="70"/>
        <v>4757130706.2144909</v>
      </c>
      <c r="M323" s="80">
        <f t="shared" si="70"/>
        <v>4757130706.2144909</v>
      </c>
      <c r="N323" s="80">
        <f t="shared" si="70"/>
        <v>4757130706.2144909</v>
      </c>
      <c r="O323" s="80">
        <f t="shared" si="70"/>
        <v>4757130706.2144909</v>
      </c>
      <c r="P323" s="80">
        <f t="shared" si="70"/>
        <v>4757130706.2144909</v>
      </c>
      <c r="Q323" s="80">
        <f t="shared" si="70"/>
        <v>4757130706.2144909</v>
      </c>
      <c r="R323" s="80">
        <f t="shared" si="70"/>
        <v>4757130706.2144909</v>
      </c>
      <c r="S323" s="80">
        <f t="shared" si="70"/>
        <v>4757130706.2144909</v>
      </c>
      <c r="T323" s="80">
        <f t="shared" si="70"/>
        <v>4757130706.2144909</v>
      </c>
      <c r="U323" s="80">
        <f t="shared" si="70"/>
        <v>4757130706.2144909</v>
      </c>
      <c r="V323" s="80">
        <f t="shared" si="70"/>
        <v>4757130706.2144909</v>
      </c>
    </row>
    <row r="324" spans="1:22" x14ac:dyDescent="0.35">
      <c r="B324" s="40"/>
      <c r="C324" s="1"/>
      <c r="D324" s="1"/>
      <c r="E324" s="1"/>
      <c r="F324" s="1"/>
      <c r="G324" s="1"/>
      <c r="H324" s="1"/>
      <c r="I324" s="1"/>
      <c r="J324" s="1"/>
      <c r="K324" s="1"/>
      <c r="L324" s="1"/>
      <c r="M324" s="1"/>
      <c r="N324" s="1"/>
      <c r="O324" s="1"/>
      <c r="P324" s="1"/>
      <c r="Q324" s="1"/>
      <c r="R324" s="1"/>
      <c r="S324" s="1"/>
      <c r="T324" s="1"/>
      <c r="U324" s="1"/>
      <c r="V324" s="1"/>
    </row>
    <row r="325" spans="1:22" x14ac:dyDescent="0.35">
      <c r="B325" s="40"/>
      <c r="C325" s="1"/>
      <c r="D325" s="1"/>
      <c r="E325" s="1"/>
      <c r="F325" s="1"/>
      <c r="G325" s="1"/>
      <c r="H325" s="1"/>
      <c r="I325" s="1"/>
      <c r="J325" s="1"/>
      <c r="K325" s="1"/>
      <c r="L325" s="1"/>
      <c r="M325" s="1"/>
      <c r="N325" s="1"/>
      <c r="O325" s="1"/>
      <c r="P325" s="1"/>
      <c r="Q325" s="1"/>
      <c r="R325" s="1"/>
      <c r="S325" s="1"/>
      <c r="T325" s="1"/>
      <c r="U325" s="1"/>
      <c r="V325" s="1"/>
    </row>
    <row r="326" spans="1:22" ht="15.5" x14ac:dyDescent="0.35">
      <c r="A326" s="51" t="s">
        <v>177</v>
      </c>
      <c r="B326" s="40"/>
      <c r="C326" s="1"/>
      <c r="D326" s="1"/>
      <c r="E326" s="1"/>
      <c r="F326" s="1"/>
      <c r="G326" s="1"/>
      <c r="H326" s="1"/>
      <c r="I326" s="1"/>
      <c r="J326" s="1"/>
      <c r="K326" s="1"/>
      <c r="L326" s="1"/>
      <c r="M326" s="1"/>
      <c r="N326" s="1"/>
      <c r="O326" s="1"/>
      <c r="P326" s="1"/>
      <c r="Q326" s="1"/>
      <c r="R326" s="1"/>
      <c r="S326" s="1"/>
      <c r="T326" s="1"/>
      <c r="U326" s="1"/>
      <c r="V326" s="1"/>
    </row>
    <row r="327" spans="1:22" x14ac:dyDescent="0.35">
      <c r="B327" s="40"/>
      <c r="C327" s="43">
        <v>1</v>
      </c>
      <c r="D327" s="43">
        <v>2</v>
      </c>
      <c r="E327" s="43">
        <v>3</v>
      </c>
      <c r="F327" s="43">
        <v>4</v>
      </c>
      <c r="G327" s="43">
        <v>5</v>
      </c>
      <c r="H327" s="43">
        <v>6</v>
      </c>
      <c r="I327" s="43">
        <v>7</v>
      </c>
      <c r="J327" s="43">
        <v>8</v>
      </c>
      <c r="K327" s="43">
        <v>9</v>
      </c>
      <c r="L327" s="43">
        <v>10</v>
      </c>
      <c r="M327" s="43">
        <v>11</v>
      </c>
      <c r="N327" s="43">
        <v>12</v>
      </c>
      <c r="O327" s="43">
        <v>13</v>
      </c>
      <c r="P327" s="43">
        <v>14</v>
      </c>
      <c r="Q327" s="43">
        <v>15</v>
      </c>
      <c r="R327" s="43">
        <v>16</v>
      </c>
      <c r="S327" s="43">
        <v>17</v>
      </c>
      <c r="T327" s="43">
        <v>18</v>
      </c>
      <c r="U327" s="43">
        <v>19</v>
      </c>
      <c r="V327" s="43">
        <v>20</v>
      </c>
    </row>
    <row r="328" spans="1:22" x14ac:dyDescent="0.35">
      <c r="C328" s="15" t="s">
        <v>0</v>
      </c>
      <c r="D328" s="15" t="s">
        <v>1</v>
      </c>
      <c r="E328" s="52" t="s">
        <v>2</v>
      </c>
      <c r="F328" s="52" t="s">
        <v>3</v>
      </c>
      <c r="G328" s="15" t="s">
        <v>4</v>
      </c>
      <c r="H328" s="15" t="s">
        <v>5</v>
      </c>
      <c r="I328" s="15" t="s">
        <v>6</v>
      </c>
      <c r="J328" s="15" t="s">
        <v>7</v>
      </c>
      <c r="K328" s="15" t="s">
        <v>8</v>
      </c>
      <c r="L328" s="15" t="s">
        <v>9</v>
      </c>
      <c r="M328" s="15" t="s">
        <v>63</v>
      </c>
      <c r="N328" s="15" t="s">
        <v>64</v>
      </c>
      <c r="O328" s="15" t="s">
        <v>65</v>
      </c>
      <c r="P328" s="15" t="s">
        <v>66</v>
      </c>
      <c r="Q328" s="15" t="s">
        <v>67</v>
      </c>
      <c r="R328" s="15" t="s">
        <v>68</v>
      </c>
      <c r="S328" s="15" t="s">
        <v>69</v>
      </c>
      <c r="T328" s="15" t="s">
        <v>70</v>
      </c>
      <c r="U328" s="15" t="s">
        <v>71</v>
      </c>
      <c r="V328" s="15" t="s">
        <v>72</v>
      </c>
    </row>
    <row r="329" spans="1:22" x14ac:dyDescent="0.35">
      <c r="B329" s="40" t="s">
        <v>168</v>
      </c>
      <c r="C329" s="80">
        <f t="shared" ref="C329:V329" si="71">C244+C305</f>
        <v>433142789.98585504</v>
      </c>
      <c r="D329" s="80">
        <f t="shared" si="71"/>
        <v>406595278.64536679</v>
      </c>
      <c r="E329" s="80">
        <f t="shared" si="71"/>
        <v>379460245.01163077</v>
      </c>
      <c r="F329" s="80">
        <f t="shared" si="71"/>
        <v>351147473.65389282</v>
      </c>
      <c r="G329" s="80">
        <f t="shared" si="71"/>
        <v>327153474.84095442</v>
      </c>
      <c r="H329" s="80">
        <f t="shared" si="71"/>
        <v>311930477.27739424</v>
      </c>
      <c r="I329" s="80">
        <f t="shared" si="71"/>
        <v>300037647.80090117</v>
      </c>
      <c r="J329" s="80">
        <f t="shared" si="71"/>
        <v>283984549.24136114</v>
      </c>
      <c r="K329" s="80">
        <f t="shared" si="71"/>
        <v>268218381.29246685</v>
      </c>
      <c r="L329" s="80">
        <f t="shared" si="71"/>
        <v>253017486.84173882</v>
      </c>
      <c r="M329" s="80">
        <f t="shared" si="71"/>
        <v>225607423.615273</v>
      </c>
      <c r="N329" s="80">
        <f t="shared" si="71"/>
        <v>203533468.66419041</v>
      </c>
      <c r="O329" s="80">
        <f t="shared" si="71"/>
        <v>180449732.29516703</v>
      </c>
      <c r="P329" s="80">
        <f t="shared" si="71"/>
        <v>157498044.83169287</v>
      </c>
      <c r="Q329" s="80">
        <f t="shared" si="71"/>
        <v>147714534.08432731</v>
      </c>
      <c r="R329" s="80">
        <f t="shared" si="71"/>
        <v>133489663.61853313</v>
      </c>
      <c r="S329" s="80">
        <f t="shared" si="71"/>
        <v>125388975.71789458</v>
      </c>
      <c r="T329" s="80">
        <f t="shared" si="71"/>
        <v>116085076.34392497</v>
      </c>
      <c r="U329" s="80">
        <f t="shared" si="71"/>
        <v>107663586.81827217</v>
      </c>
      <c r="V329" s="80">
        <f t="shared" si="71"/>
        <v>99853698.170219988</v>
      </c>
    </row>
    <row r="330" spans="1:22" x14ac:dyDescent="0.35">
      <c r="B330" s="40" t="s">
        <v>169</v>
      </c>
      <c r="C330" s="80">
        <f t="shared" ref="C330:V330" si="72">C284+C305</f>
        <v>433560032.98585504</v>
      </c>
      <c r="D330" s="80">
        <f t="shared" si="72"/>
        <v>407652783.14837682</v>
      </c>
      <c r="E330" s="80">
        <f t="shared" si="72"/>
        <v>381118452.37031651</v>
      </c>
      <c r="F330" s="80">
        <f t="shared" si="72"/>
        <v>353337413.88360739</v>
      </c>
      <c r="G330" s="80">
        <f t="shared" si="72"/>
        <v>330160892.52521205</v>
      </c>
      <c r="H330" s="80">
        <f t="shared" si="72"/>
        <v>316163997.37863982</v>
      </c>
      <c r="I330" s="80">
        <f t="shared" si="72"/>
        <v>305603795.23739666</v>
      </c>
      <c r="J330" s="80">
        <f t="shared" si="72"/>
        <v>290576510.25038362</v>
      </c>
      <c r="K330" s="80">
        <f t="shared" si="72"/>
        <v>275733220.54242373</v>
      </c>
      <c r="L330" s="80">
        <f t="shared" si="72"/>
        <v>261395712.55618507</v>
      </c>
      <c r="M330" s="80">
        <f t="shared" si="72"/>
        <v>234437864.12911385</v>
      </c>
      <c r="N330" s="80">
        <f t="shared" si="72"/>
        <v>212658590.38977051</v>
      </c>
      <c r="O330" s="80">
        <f t="shared" si="72"/>
        <v>189650612.45277864</v>
      </c>
      <c r="P330" s="80">
        <f t="shared" si="72"/>
        <v>166516408.30905074</v>
      </c>
      <c r="Q330" s="80">
        <f t="shared" si="72"/>
        <v>156353896.50019026</v>
      </c>
      <c r="R330" s="80">
        <f t="shared" si="72"/>
        <v>141701792.04193524</v>
      </c>
      <c r="S330" s="80">
        <f t="shared" si="72"/>
        <v>133114460.63751502</v>
      </c>
      <c r="T330" s="80">
        <f t="shared" si="72"/>
        <v>123251574.41407381</v>
      </c>
      <c r="U330" s="80">
        <f t="shared" si="72"/>
        <v>114311544.2117312</v>
      </c>
      <c r="V330" s="80">
        <f t="shared" si="72"/>
        <v>106020634.52778865</v>
      </c>
    </row>
    <row r="331" spans="1:22" x14ac:dyDescent="0.35">
      <c r="B331" s="40" t="s">
        <v>170</v>
      </c>
      <c r="C331" s="80">
        <f t="shared" ref="C331:V331" si="73">C264+C305</f>
        <v>432725546.98585504</v>
      </c>
      <c r="D331" s="80">
        <f t="shared" si="73"/>
        <v>405537774.14235681</v>
      </c>
      <c r="E331" s="80">
        <f t="shared" si="73"/>
        <v>377802037.65294498</v>
      </c>
      <c r="F331" s="80">
        <f t="shared" si="73"/>
        <v>348957533.42417818</v>
      </c>
      <c r="G331" s="80">
        <f t="shared" si="73"/>
        <v>324146057.15669686</v>
      </c>
      <c r="H331" s="80">
        <f t="shared" si="73"/>
        <v>307696957.17614859</v>
      </c>
      <c r="I331" s="80">
        <f t="shared" si="73"/>
        <v>294471500.36440575</v>
      </c>
      <c r="J331" s="80">
        <f t="shared" si="73"/>
        <v>277392588.23233867</v>
      </c>
      <c r="K331" s="80">
        <f t="shared" si="73"/>
        <v>260703542.04251003</v>
      </c>
      <c r="L331" s="80">
        <f t="shared" si="73"/>
        <v>244639261.12729251</v>
      </c>
      <c r="M331" s="80">
        <f t="shared" si="73"/>
        <v>216776983.10143209</v>
      </c>
      <c r="N331" s="80">
        <f t="shared" si="73"/>
        <v>194408346.93861026</v>
      </c>
      <c r="O331" s="80">
        <f t="shared" si="73"/>
        <v>171248852.13755536</v>
      </c>
      <c r="P331" s="80">
        <f t="shared" si="73"/>
        <v>148479681.35433495</v>
      </c>
      <c r="Q331" s="80">
        <f t="shared" si="73"/>
        <v>139075171.6684643</v>
      </c>
      <c r="R331" s="80">
        <f t="shared" si="73"/>
        <v>125277535.19513108</v>
      </c>
      <c r="S331" s="80">
        <f t="shared" si="73"/>
        <v>117663490.79827417</v>
      </c>
      <c r="T331" s="80">
        <f t="shared" si="73"/>
        <v>108918578.27377616</v>
      </c>
      <c r="U331" s="80">
        <f t="shared" si="73"/>
        <v>101015629.42481315</v>
      </c>
      <c r="V331" s="80">
        <f t="shared" si="73"/>
        <v>93686761.812651336</v>
      </c>
    </row>
    <row r="332" spans="1:22" x14ac:dyDescent="0.35">
      <c r="B332" s="40"/>
      <c r="C332" s="1"/>
      <c r="D332" s="1"/>
      <c r="E332" s="1"/>
      <c r="F332" s="1"/>
      <c r="G332" s="1"/>
      <c r="H332" s="1"/>
      <c r="I332" s="1"/>
      <c r="J332" s="1"/>
      <c r="K332" s="1"/>
      <c r="L332" s="1"/>
      <c r="M332" s="1"/>
      <c r="N332" s="1"/>
      <c r="O332" s="1"/>
      <c r="P332" s="1"/>
      <c r="Q332" s="1"/>
      <c r="R332" s="1"/>
      <c r="S332" s="1"/>
      <c r="T332" s="1"/>
      <c r="U332" s="1"/>
      <c r="V332" s="1"/>
    </row>
    <row r="333" spans="1:22" x14ac:dyDescent="0.35">
      <c r="B333" s="40" t="s">
        <v>171</v>
      </c>
      <c r="C333" s="80">
        <f>SUM($C329:C329)</f>
        <v>433142789.98585504</v>
      </c>
      <c r="D333" s="80">
        <f>SUM($C329:D329)</f>
        <v>839738068.63122177</v>
      </c>
      <c r="E333" s="80">
        <f>SUM($C329:E329)</f>
        <v>1219198313.6428525</v>
      </c>
      <c r="F333" s="80">
        <f>SUM($C329:F329)</f>
        <v>1570345787.2967453</v>
      </c>
      <c r="G333" s="80">
        <f>SUM($C329:G329)</f>
        <v>1897499262.1376996</v>
      </c>
      <c r="H333" s="80">
        <f>SUM($C329:H329)</f>
        <v>2209429739.4150939</v>
      </c>
      <c r="I333" s="80">
        <f>SUM($C329:I329)</f>
        <v>2509467387.2159948</v>
      </c>
      <c r="J333" s="80">
        <f>SUM($C329:J329)</f>
        <v>2793451936.457356</v>
      </c>
      <c r="K333" s="80">
        <f>SUM($C329:K329)</f>
        <v>3061670317.7498226</v>
      </c>
      <c r="L333" s="80">
        <f>SUM($C329:L329)</f>
        <v>3314687804.5915613</v>
      </c>
      <c r="M333" s="80">
        <f>SUM($C329:M329)</f>
        <v>3540295228.2068343</v>
      </c>
      <c r="N333" s="80">
        <f>SUM($C329:N329)</f>
        <v>3743828696.8710246</v>
      </c>
      <c r="O333" s="80">
        <f>SUM($C329:O329)</f>
        <v>3924278429.1661916</v>
      </c>
      <c r="P333" s="80">
        <f>SUM($C329:P329)</f>
        <v>4081776473.9978843</v>
      </c>
      <c r="Q333" s="80">
        <f>SUM($C329:Q329)</f>
        <v>4229491008.0822115</v>
      </c>
      <c r="R333" s="80">
        <f>SUM($C329:R329)</f>
        <v>4362980671.7007446</v>
      </c>
      <c r="S333" s="80">
        <f>SUM($C329:S329)</f>
        <v>4488369647.4186392</v>
      </c>
      <c r="T333" s="80">
        <f>SUM($C329:T329)</f>
        <v>4604454723.7625637</v>
      </c>
      <c r="U333" s="80">
        <f>SUM($C329:U329)</f>
        <v>4712118310.5808363</v>
      </c>
      <c r="V333" s="80">
        <f>SUM($C329:V329)</f>
        <v>4811972008.7510567</v>
      </c>
    </row>
    <row r="334" spans="1:22" x14ac:dyDescent="0.35">
      <c r="B334" s="40" t="s">
        <v>172</v>
      </c>
      <c r="C334" s="80"/>
      <c r="D334" s="80"/>
      <c r="E334" s="80"/>
      <c r="F334" s="80"/>
      <c r="G334" s="80">
        <f>SUM($C330:G330)</f>
        <v>1905829574.9133677</v>
      </c>
      <c r="H334" s="80">
        <f>SUM($C330:H330)</f>
        <v>2221993572.2920074</v>
      </c>
      <c r="I334" s="80">
        <f>SUM($C330:I330)</f>
        <v>2527597367.5294042</v>
      </c>
      <c r="J334" s="80">
        <f>SUM($C330:J330)</f>
        <v>2818173877.779788</v>
      </c>
      <c r="K334" s="80">
        <f>SUM($C330:K330)</f>
        <v>3093907098.3222117</v>
      </c>
      <c r="L334" s="80">
        <f>SUM($C330:L330)</f>
        <v>3355302810.878397</v>
      </c>
      <c r="M334" s="80">
        <f>SUM($C330:M330)</f>
        <v>3589740675.0075107</v>
      </c>
      <c r="N334" s="80">
        <f>SUM($C330:N330)</f>
        <v>3802399265.3972812</v>
      </c>
      <c r="O334" s="80">
        <f>SUM($C330:O330)</f>
        <v>3992049877.85006</v>
      </c>
      <c r="P334" s="80">
        <f>SUM($C330:P330)</f>
        <v>4158566286.1591105</v>
      </c>
      <c r="Q334" s="80">
        <f>SUM($C330:Q330)</f>
        <v>4314920182.6593008</v>
      </c>
      <c r="R334" s="80">
        <f>SUM($C330:R330)</f>
        <v>4456621974.7012358</v>
      </c>
      <c r="S334" s="80">
        <f>SUM($C330:S330)</f>
        <v>4589736435.3387508</v>
      </c>
      <c r="T334" s="80">
        <f>SUM($C330:T330)</f>
        <v>4712988009.7528248</v>
      </c>
      <c r="U334" s="80">
        <f>SUM($C330:U330)</f>
        <v>4827299553.9645557</v>
      </c>
      <c r="V334" s="80">
        <f>SUM($C330:V330)</f>
        <v>4933320188.4923449</v>
      </c>
    </row>
    <row r="335" spans="1:22" x14ac:dyDescent="0.35">
      <c r="B335" s="40" t="s">
        <v>173</v>
      </c>
      <c r="C335" s="80"/>
      <c r="D335" s="80"/>
      <c r="E335" s="80"/>
      <c r="F335" s="80"/>
      <c r="G335" s="80">
        <f>SUM($C331:G331)</f>
        <v>1889168949.3620317</v>
      </c>
      <c r="H335" s="80">
        <f>SUM($C331:H331)</f>
        <v>2196865906.5381804</v>
      </c>
      <c r="I335" s="80">
        <f>SUM($C331:I331)</f>
        <v>2491337406.902586</v>
      </c>
      <c r="J335" s="80">
        <f>SUM($C331:J331)</f>
        <v>2768729995.1349249</v>
      </c>
      <c r="K335" s="80">
        <f>SUM($C331:K331)</f>
        <v>3029433537.1774349</v>
      </c>
      <c r="L335" s="80">
        <f>SUM($C331:L331)</f>
        <v>3274072798.3047276</v>
      </c>
      <c r="M335" s="80">
        <f>SUM($C331:M331)</f>
        <v>3490849781.4061594</v>
      </c>
      <c r="N335" s="80">
        <f>SUM($C331:N331)</f>
        <v>3685258128.3447695</v>
      </c>
      <c r="O335" s="80">
        <f>SUM($C331:O331)</f>
        <v>3856506980.4823246</v>
      </c>
      <c r="P335" s="80">
        <f>SUM($C331:P331)</f>
        <v>4004986661.8366594</v>
      </c>
      <c r="Q335" s="80">
        <f>SUM($C331:Q331)</f>
        <v>4144061833.5051236</v>
      </c>
      <c r="R335" s="80">
        <f>SUM($C331:R331)</f>
        <v>4269339368.7002549</v>
      </c>
      <c r="S335" s="80">
        <f>SUM($C331:S331)</f>
        <v>4387002859.4985294</v>
      </c>
      <c r="T335" s="80">
        <f>SUM($C331:T331)</f>
        <v>4495921437.7723055</v>
      </c>
      <c r="U335" s="80">
        <f>SUM($C331:U331)</f>
        <v>4596937067.1971188</v>
      </c>
      <c r="V335" s="80">
        <f>SUM($C331:V331)</f>
        <v>4690623829.0097704</v>
      </c>
    </row>
    <row r="336" spans="1:22" x14ac:dyDescent="0.35">
      <c r="B336" s="40"/>
      <c r="C336" s="1"/>
      <c r="D336" s="1"/>
      <c r="E336" s="1"/>
      <c r="F336" s="1"/>
      <c r="G336" s="1"/>
      <c r="H336" s="1"/>
      <c r="I336" s="1"/>
      <c r="J336" s="1"/>
      <c r="K336" s="1"/>
      <c r="L336" s="1"/>
      <c r="M336" s="1"/>
      <c r="N336" s="1"/>
      <c r="O336" s="1"/>
      <c r="P336" s="1"/>
      <c r="Q336" s="1"/>
      <c r="R336" s="1"/>
      <c r="S336" s="1"/>
      <c r="T336" s="1"/>
      <c r="U336" s="1"/>
      <c r="V336" s="1"/>
    </row>
    <row r="337" spans="2:22" x14ac:dyDescent="0.35">
      <c r="B337" s="40" t="s">
        <v>174</v>
      </c>
      <c r="C337" s="80">
        <f>C321</f>
        <v>5155860759.8371983</v>
      </c>
      <c r="D337" s="80">
        <f>C337</f>
        <v>5155860759.8371983</v>
      </c>
      <c r="E337" s="80">
        <f t="shared" ref="E337:T337" si="74">D337</f>
        <v>5155860759.8371983</v>
      </c>
      <c r="F337" s="80">
        <f t="shared" si="74"/>
        <v>5155860759.8371983</v>
      </c>
      <c r="G337" s="80">
        <f t="shared" si="74"/>
        <v>5155860759.8371983</v>
      </c>
      <c r="H337" s="80">
        <f t="shared" si="74"/>
        <v>5155860759.8371983</v>
      </c>
      <c r="I337" s="80">
        <f t="shared" si="74"/>
        <v>5155860759.8371983</v>
      </c>
      <c r="J337" s="80">
        <f t="shared" si="74"/>
        <v>5155860759.8371983</v>
      </c>
      <c r="K337" s="80">
        <f t="shared" si="74"/>
        <v>5155860759.8371983</v>
      </c>
      <c r="L337" s="80">
        <f t="shared" si="74"/>
        <v>5155860759.8371983</v>
      </c>
      <c r="M337" s="80">
        <f t="shared" si="74"/>
        <v>5155860759.8371983</v>
      </c>
      <c r="N337" s="80">
        <f t="shared" si="74"/>
        <v>5155860759.8371983</v>
      </c>
      <c r="O337" s="80">
        <f t="shared" si="74"/>
        <v>5155860759.8371983</v>
      </c>
      <c r="P337" s="80">
        <f t="shared" si="74"/>
        <v>5155860759.8371983</v>
      </c>
      <c r="Q337" s="80">
        <f t="shared" si="74"/>
        <v>5155860759.8371983</v>
      </c>
      <c r="R337" s="80">
        <f t="shared" si="74"/>
        <v>5155860759.8371983</v>
      </c>
      <c r="S337" s="80">
        <f t="shared" si="74"/>
        <v>5155860759.8371983</v>
      </c>
      <c r="T337" s="80">
        <f t="shared" si="74"/>
        <v>5155860759.8371983</v>
      </c>
      <c r="U337" s="80">
        <f t="shared" ref="T337:V339" si="75">T337</f>
        <v>5155860759.8371983</v>
      </c>
      <c r="V337" s="80">
        <f t="shared" si="75"/>
        <v>5155860759.8371983</v>
      </c>
    </row>
    <row r="338" spans="2:22" x14ac:dyDescent="0.35">
      <c r="B338" s="40" t="s">
        <v>175</v>
      </c>
      <c r="C338" s="80">
        <f>C322</f>
        <v>5714961431.7621517</v>
      </c>
      <c r="D338" s="80">
        <f t="shared" ref="D338:S339" si="76">C338</f>
        <v>5714961431.7621517</v>
      </c>
      <c r="E338" s="80">
        <f t="shared" si="76"/>
        <v>5714961431.7621517</v>
      </c>
      <c r="F338" s="80">
        <f t="shared" si="76"/>
        <v>5714961431.7621517</v>
      </c>
      <c r="G338" s="80">
        <f t="shared" si="76"/>
        <v>5714961431.7621517</v>
      </c>
      <c r="H338" s="80">
        <f t="shared" si="76"/>
        <v>5714961431.7621517</v>
      </c>
      <c r="I338" s="80">
        <f t="shared" si="76"/>
        <v>5714961431.7621517</v>
      </c>
      <c r="J338" s="80">
        <f t="shared" si="76"/>
        <v>5714961431.7621517</v>
      </c>
      <c r="K338" s="80">
        <f t="shared" si="76"/>
        <v>5714961431.7621517</v>
      </c>
      <c r="L338" s="80">
        <f t="shared" si="76"/>
        <v>5714961431.7621517</v>
      </c>
      <c r="M338" s="80">
        <f t="shared" si="76"/>
        <v>5714961431.7621517</v>
      </c>
      <c r="N338" s="80">
        <f t="shared" si="76"/>
        <v>5714961431.7621517</v>
      </c>
      <c r="O338" s="80">
        <f t="shared" si="76"/>
        <v>5714961431.7621517</v>
      </c>
      <c r="P338" s="80">
        <f t="shared" si="76"/>
        <v>5714961431.7621517</v>
      </c>
      <c r="Q338" s="80">
        <f t="shared" si="76"/>
        <v>5714961431.7621517</v>
      </c>
      <c r="R338" s="80">
        <f t="shared" si="76"/>
        <v>5714961431.7621517</v>
      </c>
      <c r="S338" s="80">
        <f t="shared" si="76"/>
        <v>5714961431.7621517</v>
      </c>
      <c r="T338" s="80">
        <f t="shared" si="75"/>
        <v>5714961431.7621517</v>
      </c>
      <c r="U338" s="80">
        <f t="shared" si="75"/>
        <v>5714961431.7621517</v>
      </c>
      <c r="V338" s="80">
        <f t="shared" si="75"/>
        <v>5714961431.7621517</v>
      </c>
    </row>
    <row r="339" spans="2:22" x14ac:dyDescent="0.35">
      <c r="B339" s="40" t="s">
        <v>176</v>
      </c>
      <c r="C339" s="80">
        <f>C323</f>
        <v>4757130706.2144909</v>
      </c>
      <c r="D339" s="80">
        <f t="shared" si="76"/>
        <v>4757130706.2144909</v>
      </c>
      <c r="E339" s="80">
        <f t="shared" si="76"/>
        <v>4757130706.2144909</v>
      </c>
      <c r="F339" s="80">
        <f t="shared" si="76"/>
        <v>4757130706.2144909</v>
      </c>
      <c r="G339" s="80">
        <f t="shared" si="76"/>
        <v>4757130706.2144909</v>
      </c>
      <c r="H339" s="80">
        <f t="shared" si="76"/>
        <v>4757130706.2144909</v>
      </c>
      <c r="I339" s="80">
        <f t="shared" si="76"/>
        <v>4757130706.2144909</v>
      </c>
      <c r="J339" s="80">
        <f t="shared" si="76"/>
        <v>4757130706.2144909</v>
      </c>
      <c r="K339" s="80">
        <f t="shared" si="76"/>
        <v>4757130706.2144909</v>
      </c>
      <c r="L339" s="80">
        <f t="shared" si="76"/>
        <v>4757130706.2144909</v>
      </c>
      <c r="M339" s="80">
        <f t="shared" si="76"/>
        <v>4757130706.2144909</v>
      </c>
      <c r="N339" s="80">
        <f t="shared" si="76"/>
        <v>4757130706.2144909</v>
      </c>
      <c r="O339" s="80">
        <f t="shared" si="76"/>
        <v>4757130706.2144909</v>
      </c>
      <c r="P339" s="80">
        <f t="shared" si="76"/>
        <v>4757130706.2144909</v>
      </c>
      <c r="Q339" s="80">
        <f t="shared" si="76"/>
        <v>4757130706.2144909</v>
      </c>
      <c r="R339" s="80">
        <f t="shared" si="76"/>
        <v>4757130706.2144909</v>
      </c>
      <c r="S339" s="80">
        <f t="shared" si="76"/>
        <v>4757130706.2144909</v>
      </c>
      <c r="T339" s="80">
        <f t="shared" si="75"/>
        <v>4757130706.2144909</v>
      </c>
      <c r="U339" s="80">
        <f t="shared" si="75"/>
        <v>4757130706.2144909</v>
      </c>
      <c r="V339" s="80">
        <f t="shared" si="75"/>
        <v>4757130706.2144909</v>
      </c>
    </row>
    <row r="340" spans="2:22" x14ac:dyDescent="0.35">
      <c r="B340" s="40"/>
    </row>
    <row r="341" spans="2:22" x14ac:dyDescent="0.35">
      <c r="B341" s="40"/>
    </row>
    <row r="342" spans="2:22" x14ac:dyDescent="0.35">
      <c r="B342" s="40"/>
    </row>
    <row r="343" spans="2:22" x14ac:dyDescent="0.35">
      <c r="B343" s="40"/>
    </row>
    <row r="344" spans="2:22" x14ac:dyDescent="0.35">
      <c r="B344" s="40"/>
    </row>
    <row r="345" spans="2:22" x14ac:dyDescent="0.35">
      <c r="B345" s="40"/>
    </row>
    <row r="346" spans="2:22" x14ac:dyDescent="0.35">
      <c r="B346" s="40"/>
    </row>
    <row r="347" spans="2:22" x14ac:dyDescent="0.35">
      <c r="B347" s="40"/>
    </row>
    <row r="348" spans="2:22" x14ac:dyDescent="0.35">
      <c r="B348" s="40"/>
    </row>
    <row r="349" spans="2:22" x14ac:dyDescent="0.35">
      <c r="B349" s="40"/>
    </row>
    <row r="350" spans="2:22" x14ac:dyDescent="0.35">
      <c r="B350" s="40"/>
    </row>
    <row r="351" spans="2:22" x14ac:dyDescent="0.35">
      <c r="B351" s="40"/>
    </row>
    <row r="352" spans="2:22" x14ac:dyDescent="0.35">
      <c r="B352" s="40"/>
    </row>
    <row r="353" spans="2:2" x14ac:dyDescent="0.35">
      <c r="B353" s="40"/>
    </row>
    <row r="354" spans="2:2" x14ac:dyDescent="0.35">
      <c r="B354" s="40"/>
    </row>
    <row r="355" spans="2:2" x14ac:dyDescent="0.35">
      <c r="B355" s="40"/>
    </row>
    <row r="356" spans="2:2" x14ac:dyDescent="0.35">
      <c r="B356" s="40"/>
    </row>
    <row r="357" spans="2:2" x14ac:dyDescent="0.35">
      <c r="B357" s="40"/>
    </row>
    <row r="358" spans="2:2" x14ac:dyDescent="0.35">
      <c r="B358" s="40"/>
    </row>
    <row r="359" spans="2:2" x14ac:dyDescent="0.35">
      <c r="B359" s="40"/>
    </row>
    <row r="360" spans="2:2" x14ac:dyDescent="0.35">
      <c r="B360" s="40"/>
    </row>
    <row r="361" spans="2:2" x14ac:dyDescent="0.35">
      <c r="B361" s="40"/>
    </row>
    <row r="362" spans="2:2" x14ac:dyDescent="0.35">
      <c r="B362" s="40"/>
    </row>
    <row r="363" spans="2:2" x14ac:dyDescent="0.35">
      <c r="B363" s="40"/>
    </row>
    <row r="364" spans="2:2" x14ac:dyDescent="0.35">
      <c r="B364" s="40"/>
    </row>
    <row r="365" spans="2:2" x14ac:dyDescent="0.35">
      <c r="B365" s="40"/>
    </row>
    <row r="366" spans="2:2" x14ac:dyDescent="0.35">
      <c r="B366" s="40"/>
    </row>
    <row r="367" spans="2:2" x14ac:dyDescent="0.35">
      <c r="B367" s="40"/>
    </row>
    <row r="368" spans="2:2" x14ac:dyDescent="0.35">
      <c r="B368" s="40"/>
    </row>
  </sheetData>
  <conditionalFormatting sqref="J13:J15 J18:J20">
    <cfRule type="cellIs" dxfId="1" priority="1" stopIfTrue="1" operator="notEqual">
      <formula>TRUE</formula>
    </cfRule>
  </conditionalFormatting>
  <dataValidations count="1">
    <dataValidation type="list" allowBlank="1" showInputMessage="1" showErrorMessage="1" sqref="B10" xr:uid="{20C40E07-25D7-4A2A-947F-B983E93FD9D1}">
      <formula1>$C$116:$D$116</formula1>
    </dataValidation>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7E694B-9806-41E5-9929-9CC23012B0D5}">
  <sheetPr codeName="Sheet7">
    <tabColor theme="8" tint="0.59999389629810485"/>
  </sheetPr>
  <dimension ref="A1"/>
  <sheetViews>
    <sheetView workbookViewId="0">
      <selection activeCell="S28" sqref="S28"/>
    </sheetView>
  </sheetViews>
  <sheetFormatPr defaultRowHeight="14.5" x14ac:dyDescent="0.35"/>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0E1D3B-C09B-45ED-8047-AD60D1FBE8B0}">
  <sheetPr codeName="Sheet8"/>
  <dimension ref="A1:BC544"/>
  <sheetViews>
    <sheetView zoomScale="60" zoomScaleNormal="60" zoomScaleSheetLayoutView="70" workbookViewId="0">
      <pane ySplit="4" topLeftCell="A165" activePane="bottomLeft" state="frozen"/>
      <selection activeCell="D106" sqref="D106"/>
      <selection pane="bottomLeft" activeCell="I422" sqref="I422"/>
    </sheetView>
  </sheetViews>
  <sheetFormatPr defaultRowHeight="14.5" x14ac:dyDescent="0.35"/>
  <cols>
    <col min="1" max="1" width="28" customWidth="1"/>
    <col min="2" max="2" width="46.54296875" customWidth="1"/>
    <col min="3" max="3" width="11.453125" customWidth="1"/>
    <col min="4" max="4" width="29.7265625" bestFit="1" customWidth="1"/>
    <col min="5" max="5" width="21" customWidth="1"/>
    <col min="6" max="7" width="20.26953125" customWidth="1"/>
    <col min="8" max="8" width="18" customWidth="1"/>
    <col min="9" max="9" width="18.1796875" customWidth="1"/>
    <col min="10" max="10" width="14.26953125" customWidth="1"/>
    <col min="11" max="11" width="17" customWidth="1"/>
    <col min="12" max="12" width="19.26953125" customWidth="1"/>
    <col min="13" max="13" width="21.26953125" customWidth="1"/>
    <col min="14" max="14" width="21.7265625" customWidth="1"/>
    <col min="15" max="19" width="21.81640625" customWidth="1"/>
    <col min="20" max="20" width="9.1796875" customWidth="1"/>
    <col min="21" max="21" width="11.54296875" bestFit="1" customWidth="1"/>
    <col min="23" max="23" width="13" customWidth="1"/>
    <col min="24" max="24" width="33" customWidth="1"/>
    <col min="25" max="39" width="14.81640625" customWidth="1"/>
    <col min="40" max="40" width="40.1796875" customWidth="1"/>
    <col min="41" max="50" width="16" customWidth="1"/>
    <col min="54" max="54" width="12.7265625" customWidth="1"/>
  </cols>
  <sheetData>
    <row r="1" spans="1:54" ht="21.5" thickBot="1" x14ac:dyDescent="0.55000000000000004">
      <c r="A1" s="36" t="s">
        <v>178</v>
      </c>
      <c r="E1" s="13" t="s">
        <v>0</v>
      </c>
      <c r="F1" s="13" t="s">
        <v>1</v>
      </c>
      <c r="G1" s="14" t="s">
        <v>2</v>
      </c>
      <c r="H1" s="14" t="s">
        <v>3</v>
      </c>
      <c r="I1" s="13" t="s">
        <v>4</v>
      </c>
      <c r="J1" s="13" t="s">
        <v>5</v>
      </c>
      <c r="K1" s="13" t="s">
        <v>6</v>
      </c>
      <c r="L1" s="13" t="s">
        <v>7</v>
      </c>
      <c r="M1" s="13" t="s">
        <v>8</v>
      </c>
      <c r="N1" s="13" t="s">
        <v>9</v>
      </c>
      <c r="O1" s="13" t="s">
        <v>63</v>
      </c>
      <c r="P1" s="13" t="s">
        <v>64</v>
      </c>
      <c r="Q1" s="13" t="s">
        <v>65</v>
      </c>
      <c r="R1" s="13" t="s">
        <v>66</v>
      </c>
      <c r="S1" s="13" t="s">
        <v>67</v>
      </c>
      <c r="W1" s="36" t="s">
        <v>179</v>
      </c>
      <c r="Y1" s="13" t="s">
        <v>0</v>
      </c>
      <c r="Z1" s="13" t="s">
        <v>1</v>
      </c>
      <c r="AA1" s="14" t="s">
        <v>2</v>
      </c>
      <c r="AB1" s="14" t="s">
        <v>3</v>
      </c>
      <c r="AC1" s="13" t="s">
        <v>4</v>
      </c>
      <c r="AD1" s="13" t="s">
        <v>5</v>
      </c>
      <c r="AE1" s="13" t="s">
        <v>6</v>
      </c>
      <c r="AF1" s="13" t="s">
        <v>7</v>
      </c>
      <c r="AG1" s="13" t="s">
        <v>8</v>
      </c>
      <c r="AH1" s="13" t="s">
        <v>9</v>
      </c>
      <c r="AI1" s="13" t="s">
        <v>63</v>
      </c>
      <c r="AJ1" s="13" t="s">
        <v>64</v>
      </c>
      <c r="AK1" s="13" t="s">
        <v>65</v>
      </c>
      <c r="AL1" s="13" t="s">
        <v>66</v>
      </c>
      <c r="AM1" s="13" t="s">
        <v>67</v>
      </c>
      <c r="AP1" s="15" t="s">
        <v>180</v>
      </c>
      <c r="AR1" s="66" t="s">
        <v>0</v>
      </c>
      <c r="AS1" s="66" t="s">
        <v>1</v>
      </c>
      <c r="AT1" s="67" t="s">
        <v>2</v>
      </c>
      <c r="AU1" s="67" t="s">
        <v>3</v>
      </c>
      <c r="AV1" s="66" t="s">
        <v>4</v>
      </c>
      <c r="AW1" s="66" t="s">
        <v>5</v>
      </c>
      <c r="AX1" s="66" t="s">
        <v>6</v>
      </c>
      <c r="AY1" s="66" t="s">
        <v>7</v>
      </c>
      <c r="AZ1" s="66" t="s">
        <v>8</v>
      </c>
      <c r="BA1" s="66" t="s">
        <v>9</v>
      </c>
      <c r="BB1" s="70" t="s">
        <v>181</v>
      </c>
    </row>
    <row r="2" spans="1:54" ht="15" thickBot="1" x14ac:dyDescent="0.4">
      <c r="A2" t="s">
        <v>182</v>
      </c>
      <c r="B2" s="30" t="s">
        <v>183</v>
      </c>
      <c r="X2" s="100" t="s">
        <v>184</v>
      </c>
      <c r="Y2" s="73">
        <f>SUMPRODUCT(Y63:Y102,Y19:Y58)/SUM(Y19:Y58)</f>
        <v>112.73522753187173</v>
      </c>
      <c r="Z2" s="73">
        <f>SUMPRODUCT(Z63:Z102,Z19:Z58)/SUM(Z19:Z58)</f>
        <v>140.96747004458203</v>
      </c>
      <c r="AA2" s="73">
        <f t="shared" ref="AA2:AM2" si="0">SUMPRODUCT(AA63:AA102,AA19:AA58)/SUM(AA19:AA58)</f>
        <v>147.89597135378278</v>
      </c>
      <c r="AB2" s="73">
        <f t="shared" si="0"/>
        <v>165.79786033974369</v>
      </c>
      <c r="AC2" s="73">
        <f t="shared" si="0"/>
        <v>162.4775216708255</v>
      </c>
      <c r="AD2" s="73">
        <f t="shared" si="0"/>
        <v>168.84533606355066</v>
      </c>
      <c r="AE2" s="73">
        <f>SUMPRODUCT(AE63:AE102,AE19:AE58)/SUM(AE19:AE58)</f>
        <v>169.9030860253684</v>
      </c>
      <c r="AF2" s="73">
        <f>SUMPRODUCT(AF63:AF102,AF19:AF58)/SUM(AF19:AF58)</f>
        <v>167.78008122559481</v>
      </c>
      <c r="AG2" s="73">
        <f t="shared" si="0"/>
        <v>165.30936101219368</v>
      </c>
      <c r="AH2" s="73">
        <f t="shared" si="0"/>
        <v>167.08158660900543</v>
      </c>
      <c r="AI2" s="73">
        <f t="shared" si="0"/>
        <v>168.20248576130788</v>
      </c>
      <c r="AJ2" s="73">
        <f t="shared" si="0"/>
        <v>191.43504384811612</v>
      </c>
      <c r="AK2" s="73">
        <f t="shared" si="0"/>
        <v>728.72048772218955</v>
      </c>
      <c r="AL2" s="73">
        <f>IF(SUM(AL19:AL58)=0,0,SUMPRODUCT(AL63:AL102,AL19:AL58)/SUM(AL19:AL58))</f>
        <v>0</v>
      </c>
      <c r="AM2" s="73" t="e">
        <f t="shared" si="0"/>
        <v>#DIV/0!</v>
      </c>
      <c r="AQ2" t="s">
        <v>184</v>
      </c>
      <c r="AR2" s="68"/>
      <c r="AS2" s="69">
        <f t="shared" ref="AS2:BA4" si="1">Z2/Y2-1</f>
        <v>0.25042964059063677</v>
      </c>
      <c r="AT2" s="69">
        <f t="shared" si="1"/>
        <v>4.9149646418493287E-2</v>
      </c>
      <c r="AU2" s="69">
        <f t="shared" si="1"/>
        <v>0.12104379059208914</v>
      </c>
      <c r="AV2" s="69">
        <f t="shared" si="1"/>
        <v>-2.0026426529958452E-2</v>
      </c>
      <c r="AW2" s="69">
        <f t="shared" si="1"/>
        <v>3.9191971463142794E-2</v>
      </c>
      <c r="AX2" s="69">
        <f t="shared" si="1"/>
        <v>6.264608703314245E-3</v>
      </c>
      <c r="AY2" s="69">
        <f t="shared" si="1"/>
        <v>-1.2495386925794882E-2</v>
      </c>
      <c r="AZ2" s="69">
        <f t="shared" si="1"/>
        <v>-1.4725944792451484E-2</v>
      </c>
      <c r="BA2" s="69">
        <f t="shared" si="1"/>
        <v>1.072066086252077E-2</v>
      </c>
      <c r="BB2" s="69">
        <f>AVERAGE(AW2:BA2)</f>
        <v>5.7911818621462887E-3</v>
      </c>
    </row>
    <row r="3" spans="1:54" ht="15" thickBot="1" x14ac:dyDescent="0.4">
      <c r="A3" t="s">
        <v>185</v>
      </c>
      <c r="B3" s="30" t="s">
        <v>186</v>
      </c>
      <c r="E3" s="15"/>
      <c r="F3" s="15"/>
      <c r="G3" s="16"/>
      <c r="H3" s="16"/>
      <c r="I3" s="15"/>
      <c r="J3" s="15"/>
      <c r="K3" s="15"/>
      <c r="L3" s="15"/>
      <c r="M3" s="15"/>
      <c r="N3" s="15"/>
      <c r="O3" s="15"/>
      <c r="P3" s="15"/>
      <c r="Q3" s="15"/>
      <c r="R3" s="15"/>
      <c r="S3" s="15"/>
      <c r="X3" s="100" t="s">
        <v>187</v>
      </c>
      <c r="Y3" s="73">
        <f>SUMPRODUCT(Y106:Y145,Y19:Y58)/SUM(Y19:Y58)</f>
        <v>112.73522753187173</v>
      </c>
      <c r="Z3" s="73">
        <f>SUMPRODUCT(Z106:Z145,Z19:Z58)/SUM(Z19:Z58)</f>
        <v>140.96747004458203</v>
      </c>
      <c r="AA3" s="73">
        <f t="shared" ref="AA3:AM3" si="2">SUMPRODUCT(AA106:AA145,AA19:AA58)/SUM(AA19:AA58)</f>
        <v>147.89597135378278</v>
      </c>
      <c r="AB3" s="73">
        <f t="shared" si="2"/>
        <v>165.79786033974369</v>
      </c>
      <c r="AC3" s="73">
        <f t="shared" si="2"/>
        <v>162.4775216708255</v>
      </c>
      <c r="AD3" s="73">
        <f t="shared" si="2"/>
        <v>171.85866968281888</v>
      </c>
      <c r="AE3" s="73">
        <f>SUMPRODUCT(AE106:AE145,AE19:AE58)/SUM(AE19:AE58)</f>
        <v>176.04377557769038</v>
      </c>
      <c r="AF3" s="73">
        <f>SUMPRODUCT(AF106:AF145,AF19:AF58)/SUM(AF19:AF58)</f>
        <v>177.0551856589928</v>
      </c>
      <c r="AG3" s="73">
        <f t="shared" si="2"/>
        <v>177.6969274721059</v>
      </c>
      <c r="AH3" s="73">
        <f t="shared" si="2"/>
        <v>182.39597946700133</v>
      </c>
      <c r="AI3" s="73">
        <f t="shared" si="2"/>
        <v>197.58620792231568</v>
      </c>
      <c r="AJ3" s="73">
        <f t="shared" si="2"/>
        <v>265.46094922574292</v>
      </c>
      <c r="AK3" s="73">
        <f t="shared" si="2"/>
        <v>1323.7528483451574</v>
      </c>
      <c r="AL3" s="73" t="e">
        <f>SUMPRODUCT(AL106:AL145,AL19:AL58)/SUM(AL19:AL58)</f>
        <v>#DIV/0!</v>
      </c>
      <c r="AM3" s="73" t="e">
        <f t="shared" si="2"/>
        <v>#DIV/0!</v>
      </c>
      <c r="AQ3" t="s">
        <v>187</v>
      </c>
      <c r="AR3" s="68"/>
      <c r="AS3" s="69">
        <f t="shared" si="1"/>
        <v>0.25042964059063677</v>
      </c>
      <c r="AT3" s="69">
        <f t="shared" si="1"/>
        <v>4.9149646418493287E-2</v>
      </c>
      <c r="AU3" s="69">
        <f t="shared" si="1"/>
        <v>0.12104379059208914</v>
      </c>
      <c r="AV3" s="69">
        <f t="shared" si="1"/>
        <v>-2.0026426529958452E-2</v>
      </c>
      <c r="AW3" s="69">
        <f t="shared" si="1"/>
        <v>5.7738128422461399E-2</v>
      </c>
      <c r="AX3" s="69">
        <f t="shared" si="1"/>
        <v>2.4352020777278716E-2</v>
      </c>
      <c r="AY3" s="69">
        <f t="shared" si="1"/>
        <v>5.7452192102984689E-3</v>
      </c>
      <c r="AZ3" s="69">
        <f t="shared" si="1"/>
        <v>3.6245298928949676E-3</v>
      </c>
      <c r="BA3" s="69">
        <f t="shared" si="1"/>
        <v>2.6444193840285068E-2</v>
      </c>
      <c r="BB3" s="69">
        <f t="shared" ref="BB3:BB4" si="3">AVERAGE(AW3:BA3)</f>
        <v>2.3580818428643725E-2</v>
      </c>
    </row>
    <row r="4" spans="1:54" x14ac:dyDescent="0.35">
      <c r="A4" t="s">
        <v>188</v>
      </c>
      <c r="B4" s="62">
        <v>0.2</v>
      </c>
      <c r="D4" s="10" t="s">
        <v>189</v>
      </c>
      <c r="E4" s="12">
        <f>SUMPRODUCT(E$19:E$30,E$63:E$74)/E59</f>
        <v>33.6156765819741</v>
      </c>
      <c r="F4" s="12">
        <f t="shared" ref="F4:S4" si="4">SUMPRODUCT(F$19:F$30,F$63:F$74)/F59</f>
        <v>35.390376579665357</v>
      </c>
      <c r="G4" s="12">
        <f t="shared" si="4"/>
        <v>36.362393090228025</v>
      </c>
      <c r="H4" s="12">
        <f t="shared" si="4"/>
        <v>35.885506891189387</v>
      </c>
      <c r="I4" s="12">
        <f t="shared" si="4"/>
        <v>29.834724472018248</v>
      </c>
      <c r="J4" s="12">
        <f t="shared" si="4"/>
        <v>29.583468955142937</v>
      </c>
      <c r="K4" s="12">
        <f t="shared" si="4"/>
        <v>23.052434615479932</v>
      </c>
      <c r="L4" s="12">
        <f t="shared" si="4"/>
        <v>15.22921954732073</v>
      </c>
      <c r="M4" s="12">
        <f t="shared" si="4"/>
        <v>9.1936031266499079</v>
      </c>
      <c r="N4" s="12">
        <f t="shared" si="4"/>
        <v>7.8555682692236868</v>
      </c>
      <c r="O4" s="12">
        <f t="shared" si="4"/>
        <v>10.37113196824316</v>
      </c>
      <c r="P4" s="12">
        <f t="shared" si="4"/>
        <v>16.980949391032773</v>
      </c>
      <c r="Q4" s="12">
        <f t="shared" si="4"/>
        <v>164.09255641052968</v>
      </c>
      <c r="R4" s="12" t="e">
        <f t="shared" si="4"/>
        <v>#DIV/0!</v>
      </c>
      <c r="S4" s="12" t="e">
        <f t="shared" si="4"/>
        <v>#DIV/0!</v>
      </c>
      <c r="U4" t="s">
        <v>190</v>
      </c>
      <c r="X4" s="100" t="s">
        <v>191</v>
      </c>
      <c r="Y4" s="73">
        <f>SUMPRODUCT(Y148:Y187,Y19:Y58)/SUM(Y19:Y58)</f>
        <v>112.73522753187173</v>
      </c>
      <c r="Z4" s="73">
        <f>SUMPRODUCT(Z148:Z187,Z19:Z58)/SUM(Z19:Z58)</f>
        <v>140.96747004458203</v>
      </c>
      <c r="AA4" s="73">
        <f t="shared" ref="AA4:AM4" si="5">SUMPRODUCT(AA148:AA187,AA19:AA58)/SUM(AA19:AA58)</f>
        <v>147.89597135378278</v>
      </c>
      <c r="AB4" s="73">
        <f t="shared" si="5"/>
        <v>165.79786033974369</v>
      </c>
      <c r="AC4" s="73">
        <f t="shared" si="5"/>
        <v>162.4775216708255</v>
      </c>
      <c r="AD4" s="73">
        <f>SUMPRODUCT(AD148:AD187,AD19:AD58)/SUM(AD19:AD58)</f>
        <v>167.40147915337639</v>
      </c>
      <c r="AE4" s="73">
        <f>SUMPRODUCT(AE148:AE187,AE19:AE58)/SUM(AE19:AE58)</f>
        <v>166.39544770277698</v>
      </c>
      <c r="AF4" s="73">
        <f>SUMPRODUCT(AF148:AF187,AF19:AF58)/SUM(AF19:AF58)</f>
        <v>161.70079199593081</v>
      </c>
      <c r="AG4" s="73">
        <f t="shared" si="5"/>
        <v>156.53344671912896</v>
      </c>
      <c r="AH4" s="73">
        <f t="shared" si="5"/>
        <v>155.88485671609087</v>
      </c>
      <c r="AI4" s="73">
        <f t="shared" si="5"/>
        <v>146.37128588712582</v>
      </c>
      <c r="AJ4" s="73">
        <f t="shared" si="5"/>
        <v>137.09838866571283</v>
      </c>
      <c r="AK4" s="73">
        <f t="shared" si="5"/>
        <v>326.34943311959705</v>
      </c>
      <c r="AL4" s="73" t="e">
        <f t="shared" si="5"/>
        <v>#DIV/0!</v>
      </c>
      <c r="AM4" s="73" t="e">
        <f t="shared" si="5"/>
        <v>#DIV/0!</v>
      </c>
      <c r="AQ4" t="s">
        <v>191</v>
      </c>
      <c r="AR4" s="68"/>
      <c r="AS4" s="69">
        <f>Z4/Y4-1</f>
        <v>0.25042964059063677</v>
      </c>
      <c r="AT4" s="69">
        <f t="shared" si="1"/>
        <v>4.9149646418493287E-2</v>
      </c>
      <c r="AU4" s="69">
        <f t="shared" si="1"/>
        <v>0.12104379059208914</v>
      </c>
      <c r="AV4" s="69">
        <f t="shared" si="1"/>
        <v>-2.0026426529958452E-2</v>
      </c>
      <c r="AW4" s="69">
        <f t="shared" si="1"/>
        <v>3.030546891604291E-2</v>
      </c>
      <c r="AX4" s="69">
        <f t="shared" si="1"/>
        <v>-6.0096927200844474E-3</v>
      </c>
      <c r="AY4" s="69">
        <f t="shared" si="1"/>
        <v>-2.821384702321883E-2</v>
      </c>
      <c r="AZ4" s="69">
        <f t="shared" si="1"/>
        <v>-3.1956215013046352E-2</v>
      </c>
      <c r="BA4" s="69">
        <f t="shared" si="1"/>
        <v>-4.1434595393652351E-3</v>
      </c>
      <c r="BB4" s="69">
        <f t="shared" si="3"/>
        <v>-8.0035490759343911E-3</v>
      </c>
    </row>
    <row r="5" spans="1:54" x14ac:dyDescent="0.35">
      <c r="E5" s="20"/>
      <c r="F5" s="43"/>
      <c r="G5" s="2"/>
      <c r="H5" s="2"/>
      <c r="I5" s="43"/>
      <c r="J5" s="43"/>
      <c r="K5" s="45"/>
      <c r="L5" s="45"/>
      <c r="M5" s="45"/>
      <c r="N5" s="45"/>
      <c r="O5" s="45"/>
      <c r="P5" s="45"/>
      <c r="Q5" s="45"/>
      <c r="R5" s="45"/>
      <c r="S5" s="45"/>
      <c r="X5" s="88"/>
      <c r="Y5" s="5"/>
      <c r="Z5" s="5"/>
      <c r="AA5" s="5"/>
      <c r="AB5" s="5"/>
      <c r="AC5" s="5"/>
      <c r="AD5" s="5"/>
      <c r="AE5" s="5"/>
      <c r="AF5" s="5"/>
      <c r="AG5" s="5"/>
      <c r="AH5" s="5"/>
      <c r="AI5" s="5"/>
      <c r="AJ5" s="5"/>
      <c r="AK5" s="5"/>
      <c r="AL5" s="5"/>
      <c r="AM5" s="5"/>
    </row>
    <row r="6" spans="1:54" x14ac:dyDescent="0.35">
      <c r="E6" s="20"/>
      <c r="F6" s="43"/>
      <c r="G6" s="2"/>
      <c r="H6" s="2"/>
      <c r="I6" s="43"/>
      <c r="J6" s="43"/>
      <c r="K6" s="45"/>
      <c r="L6" s="45"/>
      <c r="M6" s="45"/>
      <c r="N6" s="45"/>
      <c r="O6" s="45"/>
      <c r="P6" s="45"/>
      <c r="Q6" s="45"/>
      <c r="R6" s="45"/>
      <c r="S6" s="45"/>
      <c r="X6" s="88" t="s">
        <v>366</v>
      </c>
      <c r="Y6" s="221">
        <f>SUMPRODUCT(Y281:Y300,Y304:Y323)/SUM(Y281:Y300)</f>
        <v>127.46969909785584</v>
      </c>
      <c r="Z6" s="221">
        <f t="shared" ref="Z6:AM6" si="6">SUMPRODUCT(Z281:Z300,Z304:Z323)/SUM(Z281:Z300)</f>
        <v>144.55311987626638</v>
      </c>
      <c r="AA6" s="221">
        <f t="shared" si="6"/>
        <v>153.87738316954636</v>
      </c>
      <c r="AB6" s="221">
        <f t="shared" si="6"/>
        <v>158.81666112181139</v>
      </c>
      <c r="AC6" s="221">
        <f t="shared" si="6"/>
        <v>163.18796971907142</v>
      </c>
      <c r="AD6" s="221">
        <f t="shared" si="6"/>
        <v>164.05056772453958</v>
      </c>
      <c r="AE6" s="221">
        <f t="shared" si="6"/>
        <v>164.92361100537678</v>
      </c>
      <c r="AF6" s="221">
        <f t="shared" si="6"/>
        <v>165.21018252336941</v>
      </c>
      <c r="AG6" s="221">
        <f t="shared" si="6"/>
        <v>164.29082439241503</v>
      </c>
      <c r="AH6" s="221">
        <f t="shared" si="6"/>
        <v>161.89394493431038</v>
      </c>
      <c r="AI6" s="221">
        <f t="shared" si="6"/>
        <v>157.23295944476067</v>
      </c>
      <c r="AJ6" s="221">
        <f t="shared" si="6"/>
        <v>145.08064483910192</v>
      </c>
      <c r="AK6" s="221">
        <f t="shared" si="6"/>
        <v>106.87210526314459</v>
      </c>
      <c r="AL6" s="221" t="e">
        <f t="shared" si="6"/>
        <v>#DIV/0!</v>
      </c>
      <c r="AM6" s="221" t="e">
        <f t="shared" si="6"/>
        <v>#DIV/0!</v>
      </c>
    </row>
    <row r="7" spans="1:54" x14ac:dyDescent="0.35">
      <c r="E7" s="20"/>
      <c r="F7" s="43"/>
      <c r="G7" s="2"/>
      <c r="H7" s="2"/>
      <c r="I7" s="43"/>
      <c r="J7" s="43"/>
      <c r="K7" s="45"/>
      <c r="L7" s="45"/>
      <c r="M7" s="45"/>
      <c r="N7" s="45"/>
      <c r="O7" s="45"/>
      <c r="P7" s="45"/>
      <c r="Q7" s="45"/>
      <c r="R7" s="45"/>
      <c r="S7" s="45"/>
      <c r="X7" s="88" t="s">
        <v>367</v>
      </c>
      <c r="Y7" s="221">
        <f>SUMPRODUCT(Y281:Y300,Y304:Y323)/SUM(Y281:Y300)</f>
        <v>127.46969909785584</v>
      </c>
      <c r="Z7" s="221">
        <f t="shared" ref="Z7:AC7" si="7">SUMPRODUCT(Z281:Z300,Z304:Z323)/SUM(Z281:Z300)</f>
        <v>144.55311987626638</v>
      </c>
      <c r="AA7" s="221">
        <f t="shared" si="7"/>
        <v>153.87738316954636</v>
      </c>
      <c r="AB7" s="221">
        <f t="shared" si="7"/>
        <v>158.81666112181139</v>
      </c>
      <c r="AC7" s="221">
        <f t="shared" si="7"/>
        <v>163.18796971907142</v>
      </c>
      <c r="AD7" s="221">
        <f>SUMPRODUCT(AD281:AD300,AD326:AD345)/SUM(AD281:AD300)</f>
        <v>167.62330093928193</v>
      </c>
      <c r="AE7" s="221">
        <f t="shared" ref="AE7:AM7" si="8">SUMPRODUCT(AE281:AE300,AE326:AE345)/SUM(AE281:AE300)</f>
        <v>172.07305636769564</v>
      </c>
      <c r="AF7" s="221">
        <f t="shared" si="8"/>
        <v>175.92388227376665</v>
      </c>
      <c r="AG7" s="221">
        <f t="shared" si="8"/>
        <v>178.47356269482094</v>
      </c>
      <c r="AH7" s="221">
        <f t="shared" si="8"/>
        <v>179.41708027073841</v>
      </c>
      <c r="AI7" s="221">
        <f t="shared" si="8"/>
        <v>174.2515973488255</v>
      </c>
      <c r="AJ7" s="221">
        <f t="shared" si="8"/>
        <v>160.78393612182023</v>
      </c>
      <c r="AK7" s="221">
        <f t="shared" si="8"/>
        <v>118.43976682686113</v>
      </c>
      <c r="AL7" s="221" t="e">
        <f t="shared" si="8"/>
        <v>#DIV/0!</v>
      </c>
      <c r="AM7" s="221" t="e">
        <f t="shared" si="8"/>
        <v>#DIV/0!</v>
      </c>
    </row>
    <row r="8" spans="1:54" s="95" customFormat="1" x14ac:dyDescent="0.35">
      <c r="E8" s="20"/>
      <c r="F8" s="43"/>
      <c r="G8" s="2"/>
      <c r="H8" s="2"/>
      <c r="I8" s="43"/>
      <c r="J8" s="43"/>
      <c r="K8" s="45"/>
      <c r="L8" s="45"/>
      <c r="M8" s="45"/>
      <c r="N8" s="45"/>
      <c r="O8" s="45"/>
      <c r="P8" s="45"/>
      <c r="Q8" s="45"/>
      <c r="R8" s="45"/>
      <c r="S8" s="45"/>
      <c r="X8" s="88" t="s">
        <v>369</v>
      </c>
      <c r="Y8" s="221">
        <f>Y231</f>
        <v>42.954746204417596</v>
      </c>
      <c r="Z8" s="221">
        <f t="shared" ref="Z8:AM8" si="9">Z231</f>
        <v>47.589026743686816</v>
      </c>
      <c r="AA8" s="221">
        <f t="shared" si="9"/>
        <v>49.574948813330671</v>
      </c>
      <c r="AB8" s="221">
        <f t="shared" si="9"/>
        <v>45.123981881450511</v>
      </c>
      <c r="AC8" s="221">
        <f t="shared" si="9"/>
        <v>47.756894570181586</v>
      </c>
      <c r="AD8" s="221">
        <f t="shared" si="9"/>
        <v>47.756894570181586</v>
      </c>
      <c r="AE8" s="221">
        <f t="shared" si="9"/>
        <v>47.756894570181586</v>
      </c>
      <c r="AF8" s="221">
        <f t="shared" si="9"/>
        <v>47.756894570181586</v>
      </c>
      <c r="AG8" s="221">
        <f t="shared" si="9"/>
        <v>47.756894570181586</v>
      </c>
      <c r="AH8" s="221">
        <f t="shared" si="9"/>
        <v>47.756894570181586</v>
      </c>
      <c r="AI8" s="221">
        <f t="shared" si="9"/>
        <v>47.756894570181586</v>
      </c>
      <c r="AJ8" s="221">
        <f t="shared" si="9"/>
        <v>47.756894570181586</v>
      </c>
      <c r="AK8" s="221">
        <f t="shared" si="9"/>
        <v>47.756894570181586</v>
      </c>
      <c r="AL8" s="221">
        <f t="shared" si="9"/>
        <v>47.756894570181586</v>
      </c>
      <c r="AM8" s="221">
        <f t="shared" si="9"/>
        <v>47.756894570181586</v>
      </c>
    </row>
    <row r="9" spans="1:54" s="95" customFormat="1" x14ac:dyDescent="0.35">
      <c r="E9" s="20"/>
      <c r="F9" s="43"/>
      <c r="G9" s="2"/>
      <c r="H9" s="2"/>
      <c r="I9" s="43"/>
      <c r="J9" s="43"/>
      <c r="K9" s="45"/>
      <c r="L9" s="45"/>
      <c r="M9" s="45"/>
      <c r="N9" s="45"/>
      <c r="O9" s="45"/>
      <c r="P9" s="45"/>
      <c r="Q9" s="45"/>
      <c r="R9" s="45"/>
      <c r="S9" s="45"/>
      <c r="X9" s="88" t="s">
        <v>368</v>
      </c>
      <c r="Y9" s="221">
        <f>Y231</f>
        <v>42.954746204417596</v>
      </c>
      <c r="Z9" s="221">
        <f t="shared" ref="Z9:AC9" si="10">Z231</f>
        <v>47.589026743686816</v>
      </c>
      <c r="AA9" s="221">
        <f t="shared" si="10"/>
        <v>49.574948813330671</v>
      </c>
      <c r="AB9" s="221">
        <f t="shared" si="10"/>
        <v>45.123981881450511</v>
      </c>
      <c r="AC9" s="221">
        <f t="shared" si="10"/>
        <v>47.756894570181586</v>
      </c>
      <c r="AD9" s="221">
        <f>AD275</f>
        <v>48.796955850251848</v>
      </c>
      <c r="AE9" s="221">
        <f t="shared" ref="AE9:AM9" si="11">AE275</f>
        <v>49.827157926181009</v>
      </c>
      <c r="AF9" s="221">
        <f t="shared" si="11"/>
        <v>50.85387698144384</v>
      </c>
      <c r="AG9" s="221">
        <f t="shared" si="11"/>
        <v>51.879605259164819</v>
      </c>
      <c r="AH9" s="221">
        <f t="shared" si="11"/>
        <v>52.926022588776576</v>
      </c>
      <c r="AI9" s="221">
        <f t="shared" si="11"/>
        <v>52.926022588776576</v>
      </c>
      <c r="AJ9" s="221">
        <f t="shared" si="11"/>
        <v>52.926022588776576</v>
      </c>
      <c r="AK9" s="221">
        <f t="shared" si="11"/>
        <v>52.926022588776576</v>
      </c>
      <c r="AL9" s="221">
        <f t="shared" si="11"/>
        <v>52.926022588776576</v>
      </c>
      <c r="AM9" s="221">
        <f t="shared" si="11"/>
        <v>52.926022588776576</v>
      </c>
    </row>
    <row r="10" spans="1:54" x14ac:dyDescent="0.35">
      <c r="E10" s="20"/>
      <c r="F10" s="43"/>
      <c r="G10" s="2"/>
      <c r="H10" s="2"/>
      <c r="I10" s="43"/>
      <c r="J10" s="43"/>
      <c r="K10" s="45"/>
      <c r="L10" s="45"/>
      <c r="M10" s="45"/>
      <c r="N10" s="45"/>
      <c r="O10" s="45"/>
      <c r="P10" s="45"/>
      <c r="Q10" s="45"/>
      <c r="R10" s="45"/>
      <c r="S10" s="45"/>
      <c r="X10" s="88"/>
    </row>
    <row r="11" spans="1:54" x14ac:dyDescent="0.35">
      <c r="A11" s="32" t="s">
        <v>192</v>
      </c>
      <c r="B11" s="31">
        <f>'Top Down inputs'!L140</f>
        <v>2.0170109706586503E-2</v>
      </c>
      <c r="D11" s="47" t="s">
        <v>193</v>
      </c>
      <c r="E11" s="20"/>
      <c r="F11" s="43"/>
      <c r="G11" s="2"/>
      <c r="H11" s="2"/>
      <c r="I11" s="43"/>
      <c r="J11" s="43"/>
      <c r="K11" s="43"/>
      <c r="L11" s="43"/>
      <c r="M11" s="43"/>
      <c r="N11" s="20"/>
      <c r="O11" s="20"/>
      <c r="P11" s="20"/>
      <c r="Q11" s="20"/>
      <c r="R11" s="20"/>
      <c r="S11" s="20"/>
      <c r="X11" s="88" t="s">
        <v>194</v>
      </c>
    </row>
    <row r="12" spans="1:54" x14ac:dyDescent="0.35">
      <c r="A12" s="33" t="s">
        <v>195</v>
      </c>
      <c r="B12" s="116">
        <v>0.71897451596326079</v>
      </c>
      <c r="C12" t="s">
        <v>19</v>
      </c>
      <c r="D12" s="47" t="s">
        <v>196</v>
      </c>
      <c r="E12" s="20"/>
      <c r="F12" s="43"/>
      <c r="G12" s="2"/>
      <c r="H12" s="2"/>
      <c r="I12" s="43"/>
      <c r="J12" s="43"/>
      <c r="K12" s="43"/>
      <c r="L12" s="43"/>
      <c r="M12" s="43"/>
      <c r="N12" s="20"/>
      <c r="O12" s="20"/>
      <c r="P12" s="20"/>
      <c r="Q12" s="20"/>
      <c r="R12" s="20"/>
      <c r="S12" s="20"/>
      <c r="X12" s="88" t="s">
        <v>197</v>
      </c>
      <c r="Y12" s="23">
        <f>SUM(Y19:Y26)</f>
        <v>1110841.7053148283</v>
      </c>
      <c r="Z12" s="23">
        <f t="shared" ref="Z12:AM12" si="12">SUM(Z19:Z26)</f>
        <v>967937.84556468262</v>
      </c>
      <c r="AA12" s="23">
        <f t="shared" si="12"/>
        <v>832792.63463024632</v>
      </c>
      <c r="AB12" s="23">
        <f t="shared" si="12"/>
        <v>664166.82534041302</v>
      </c>
      <c r="AC12" s="23">
        <f t="shared" si="12"/>
        <v>537514.66464371316</v>
      </c>
      <c r="AD12" s="23">
        <f t="shared" si="12"/>
        <v>395584.40372984251</v>
      </c>
      <c r="AE12" s="23">
        <f t="shared" si="12"/>
        <v>265440.74400886946</v>
      </c>
      <c r="AF12" s="23">
        <f t="shared" si="12"/>
        <v>155208.8662580807</v>
      </c>
      <c r="AG12" s="23">
        <f t="shared" si="12"/>
        <v>85446.855599062779</v>
      </c>
      <c r="AH12" s="23">
        <f t="shared" si="12"/>
        <v>59914.570137807845</v>
      </c>
      <c r="AI12" s="23">
        <f t="shared" si="12"/>
        <v>45075.590362514027</v>
      </c>
      <c r="AJ12" s="23">
        <f t="shared" si="12"/>
        <v>30325.326738868174</v>
      </c>
      <c r="AK12" s="23">
        <f t="shared" si="12"/>
        <v>1847.0290766273329</v>
      </c>
      <c r="AL12" s="23">
        <f t="shared" si="12"/>
        <v>0</v>
      </c>
      <c r="AM12" s="23">
        <f t="shared" si="12"/>
        <v>0</v>
      </c>
    </row>
    <row r="13" spans="1:54" x14ac:dyDescent="0.35">
      <c r="A13" s="32" t="s">
        <v>198</v>
      </c>
      <c r="B13" s="116">
        <v>0.81305795192968966</v>
      </c>
      <c r="C13" t="s">
        <v>199</v>
      </c>
      <c r="D13" s="47" t="s">
        <v>200</v>
      </c>
      <c r="E13" s="20"/>
      <c r="F13" s="43"/>
      <c r="G13" s="2"/>
      <c r="H13" s="2"/>
      <c r="I13" s="43"/>
      <c r="J13" s="43"/>
      <c r="K13" s="43"/>
      <c r="L13" s="43"/>
      <c r="M13" s="43"/>
      <c r="N13" s="20"/>
      <c r="O13" s="20"/>
      <c r="P13" s="20"/>
      <c r="Q13" s="20"/>
      <c r="R13" s="20"/>
      <c r="S13" s="20"/>
      <c r="X13" s="88" t="s">
        <v>201</v>
      </c>
      <c r="Y13" s="23">
        <f>SUM(Y27:Y30)</f>
        <v>1115493.1410161061</v>
      </c>
      <c r="Z13" s="23">
        <f t="shared" ref="Z13:AM13" si="13">SUM(Z27:Z30)</f>
        <v>991103.92378384783</v>
      </c>
      <c r="AA13" s="23">
        <f t="shared" si="13"/>
        <v>789157.13818518131</v>
      </c>
      <c r="AB13" s="23">
        <f t="shared" si="13"/>
        <v>694244.21243353654</v>
      </c>
      <c r="AC13" s="23">
        <f t="shared" si="13"/>
        <v>540094.28542604856</v>
      </c>
      <c r="AD13" s="23">
        <f t="shared" si="13"/>
        <v>369775.95824873098</v>
      </c>
      <c r="AE13" s="23">
        <f t="shared" si="13"/>
        <v>219024.73040070781</v>
      </c>
      <c r="AF13" s="23">
        <f t="shared" si="13"/>
        <v>96141.139945592557</v>
      </c>
      <c r="AG13" s="23">
        <f t="shared" si="13"/>
        <v>23810.926595399058</v>
      </c>
      <c r="AH13" s="23">
        <f t="shared" si="13"/>
        <v>0</v>
      </c>
      <c r="AI13" s="23">
        <f t="shared" si="13"/>
        <v>0</v>
      </c>
      <c r="AJ13" s="23">
        <f t="shared" si="13"/>
        <v>0</v>
      </c>
      <c r="AK13" s="23">
        <f t="shared" si="13"/>
        <v>0</v>
      </c>
      <c r="AL13" s="23">
        <f t="shared" si="13"/>
        <v>0</v>
      </c>
      <c r="AM13" s="23">
        <f t="shared" si="13"/>
        <v>0</v>
      </c>
    </row>
    <row r="14" spans="1:54" x14ac:dyDescent="0.35">
      <c r="A14" s="32" t="s">
        <v>202</v>
      </c>
      <c r="B14" s="31" cm="1">
        <f t="array" ref="B14">INDEX('Top Down inputs'!$C$92:$E$92,,MATCH($B$147,'Top Down inputs'!$C$91:$E$91,0))</f>
        <v>0.04</v>
      </c>
      <c r="D14" s="47" t="s">
        <v>203</v>
      </c>
      <c r="E14" s="2"/>
      <c r="F14" s="2"/>
      <c r="G14" s="2"/>
      <c r="H14" s="2"/>
      <c r="I14" s="43"/>
      <c r="J14" s="43"/>
      <c r="K14" s="43"/>
      <c r="L14" s="43"/>
      <c r="M14" s="43"/>
      <c r="N14" s="20"/>
      <c r="O14" s="20"/>
      <c r="P14" s="20"/>
      <c r="Q14" s="20"/>
      <c r="R14" s="20"/>
      <c r="S14" s="20"/>
      <c r="X14" s="88" t="s">
        <v>20</v>
      </c>
      <c r="Y14" s="11">
        <f>'Total costs and revenues 2026'!C67</f>
        <v>56663</v>
      </c>
      <c r="Z14" s="11">
        <f>'Total costs and revenues 2026'!D67</f>
        <v>126948</v>
      </c>
      <c r="AA14" s="11">
        <f>'Total costs and revenues 2026'!E67</f>
        <v>237736</v>
      </c>
      <c r="AB14" s="11">
        <f>'Total costs and revenues 2026'!F67</f>
        <v>364784</v>
      </c>
      <c r="AC14" s="11">
        <f>'Total costs and revenues 2026'!G67</f>
        <v>500719</v>
      </c>
      <c r="AD14" s="11">
        <f>'Total costs and revenues 2026'!H67</f>
        <v>651720</v>
      </c>
      <c r="AE14" s="11">
        <f>'Total costs and revenues 2026'!I67</f>
        <v>835858</v>
      </c>
      <c r="AF14" s="11">
        <f>'Total costs and revenues 2026'!J67</f>
        <v>1019435</v>
      </c>
      <c r="AG14" s="11">
        <f>'Total costs and revenues 2026'!K67</f>
        <v>1220990</v>
      </c>
      <c r="AH14" s="11">
        <f>'Total costs and revenues 2026'!L67</f>
        <v>1413269</v>
      </c>
      <c r="AI14" s="11">
        <f>'Total costs and revenues 2026'!M67</f>
        <v>1546588</v>
      </c>
      <c r="AJ14" s="11">
        <f>'Total costs and revenues 2026'!N67</f>
        <v>1657200</v>
      </c>
      <c r="AK14" s="11">
        <f>'Total costs and revenues 2026'!O67</f>
        <v>1749957</v>
      </c>
      <c r="AL14" s="11">
        <f>'Total costs and revenues 2026'!P67</f>
        <v>1820000</v>
      </c>
      <c r="AM14" s="11">
        <f>'Total costs and revenues 2026'!Q67</f>
        <v>1881042</v>
      </c>
    </row>
    <row r="15" spans="1:54" x14ac:dyDescent="0.35">
      <c r="E15" s="20"/>
      <c r="F15" s="43"/>
      <c r="G15" s="2"/>
      <c r="H15" s="2"/>
      <c r="I15" s="43"/>
      <c r="J15" s="43"/>
      <c r="K15" s="43"/>
      <c r="L15" s="43"/>
      <c r="M15" s="43"/>
      <c r="N15" s="20"/>
      <c r="O15" s="20"/>
      <c r="P15" s="20"/>
      <c r="Q15" s="20"/>
      <c r="R15" s="20"/>
      <c r="S15" s="20"/>
    </row>
    <row r="16" spans="1:54" x14ac:dyDescent="0.35">
      <c r="E16" s="20"/>
      <c r="F16" s="43"/>
      <c r="G16" s="2"/>
      <c r="H16" s="2"/>
      <c r="I16" s="43"/>
      <c r="J16" s="43"/>
      <c r="K16" s="43"/>
      <c r="L16" s="43"/>
      <c r="M16" s="43"/>
      <c r="N16" s="20"/>
      <c r="O16" s="20"/>
      <c r="P16" s="20"/>
      <c r="Q16" s="20"/>
      <c r="R16" s="20"/>
      <c r="S16" s="20"/>
      <c r="W16" s="7" t="s">
        <v>204</v>
      </c>
    </row>
    <row r="17" spans="1:44" x14ac:dyDescent="0.35">
      <c r="C17" s="43"/>
      <c r="D17" s="43"/>
      <c r="E17" s="43"/>
      <c r="F17" s="43"/>
      <c r="G17" s="43"/>
      <c r="H17" s="43"/>
      <c r="I17" s="43"/>
      <c r="J17" s="43"/>
      <c r="K17" s="43"/>
      <c r="L17" s="43"/>
      <c r="M17" s="43"/>
      <c r="N17" s="20"/>
      <c r="O17" s="20"/>
      <c r="P17" s="20"/>
      <c r="Q17" s="20"/>
      <c r="R17" s="20"/>
      <c r="S17" s="20"/>
    </row>
    <row r="18" spans="1:44" ht="15" thickBot="1" x14ac:dyDescent="0.4">
      <c r="A18" s="9" t="s">
        <v>205</v>
      </c>
      <c r="B18" s="10" t="s">
        <v>206</v>
      </c>
      <c r="C18" s="10"/>
      <c r="D18" s="10"/>
      <c r="E18" s="43"/>
      <c r="F18" s="43"/>
      <c r="G18" s="2"/>
      <c r="H18" s="2"/>
      <c r="I18" s="43"/>
      <c r="J18" s="43"/>
      <c r="K18" s="43"/>
      <c r="L18" s="43"/>
      <c r="M18" s="43"/>
      <c r="N18" s="43"/>
      <c r="O18" s="43"/>
      <c r="P18" s="43"/>
      <c r="Q18" s="43"/>
      <c r="R18" s="43"/>
      <c r="S18" s="43"/>
      <c r="W18" s="9" t="s">
        <v>205</v>
      </c>
      <c r="X18" s="10" t="s">
        <v>206</v>
      </c>
      <c r="Y18" s="95"/>
      <c r="Z18" s="95"/>
      <c r="AA18" s="95"/>
      <c r="AB18" s="95"/>
      <c r="AC18" s="95"/>
      <c r="AD18" s="95"/>
      <c r="AE18" s="95"/>
      <c r="AF18" s="95"/>
      <c r="AG18" s="95"/>
      <c r="AH18" s="95"/>
      <c r="AI18" s="95"/>
      <c r="AJ18" s="95"/>
      <c r="AK18" s="95"/>
      <c r="AL18" s="95"/>
      <c r="AM18" s="95"/>
    </row>
    <row r="19" spans="1:44" ht="15" thickBot="1" x14ac:dyDescent="0.4">
      <c r="A19" s="8" t="str" cm="1">
        <f t="array" ref="A19:A58">TD_service_codes</f>
        <v>WN127</v>
      </c>
      <c r="B19" s="95" t="s">
        <v>276</v>
      </c>
      <c r="C19" s="8" t="s">
        <v>323</v>
      </c>
      <c r="D19" s="8" t="s">
        <v>19</v>
      </c>
      <c r="E19" s="207">
        <f>INDEX('Top Down inputs'!$C$98:$Q$137,MATCH($A19,'Top Down inputs'!$A$98:$A$137,0),MATCH(E$1,'Top Down inputs'!$C$96:$Q$96,0))</f>
        <v>342.05011877970139</v>
      </c>
      <c r="F19" s="207">
        <f>INDEX('Top Down inputs'!$C$98:$Q$137,MATCH($A19,'Top Down inputs'!$A$98:$A$137,0),MATCH(F$1,'Top Down inputs'!$C$96:$Q$96,0))</f>
        <v>320.17840265888049</v>
      </c>
      <c r="G19" s="207">
        <f>INDEX('Top Down inputs'!$C$98:$Q$137,MATCH($A19,'Top Down inputs'!$A$98:$A$137,0),MATCH(G$1,'Top Down inputs'!$C$96:$Q$96,0))</f>
        <v>260.58603932349416</v>
      </c>
      <c r="H19" s="207">
        <f>INDEX('Top Down inputs'!$C$98:$Q$137,MATCH($A19,'Top Down inputs'!$A$98:$A$137,0),MATCH(H$1,'Top Down inputs'!$C$96:$Q$96,0))</f>
        <v>177.25350714043901</v>
      </c>
      <c r="I19" s="207">
        <f>INDEX('Top Down inputs'!$C$98:$Q$137,MATCH($A19,'Top Down inputs'!$A$98:$A$137,0),MATCH(I$1,'Top Down inputs'!$C$96:$Q$96,0))</f>
        <v>146.2919898415885</v>
      </c>
      <c r="J19" s="207">
        <f>INDEX('Top Down inputs'!$C$98:$Q$137,MATCH($A19,'Top Down inputs'!$A$98:$A$137,0),MATCH(J$1,'Top Down inputs'!$C$96:$Q$96,0))</f>
        <v>109.95773586580665</v>
      </c>
      <c r="K19" s="207">
        <f>INDEX('Top Down inputs'!$C$98:$Q$137,MATCH($A19,'Top Down inputs'!$A$98:$A$137,0),MATCH(K$1,'Top Down inputs'!$C$96:$Q$96,0))</f>
        <v>76.318820334083256</v>
      </c>
      <c r="L19" s="207">
        <f>INDEX('Top Down inputs'!$C$98:$Q$137,MATCH($A19,'Top Down inputs'!$A$98:$A$137,0),MATCH(L$1,'Top Down inputs'!$C$96:$Q$96,0))</f>
        <v>48.61309821409823</v>
      </c>
      <c r="M19" s="207">
        <f>INDEX('Top Down inputs'!$C$98:$Q$137,MATCH($A19,'Top Down inputs'!$A$98:$A$137,0),MATCH(M$1,'Top Down inputs'!$C$96:$Q$96,0))</f>
        <v>31.737753247215824</v>
      </c>
      <c r="N19" s="207">
        <f>INDEX('Top Down inputs'!$C$98:$Q$137,MATCH($A19,'Top Down inputs'!$A$98:$A$137,0),MATCH(N$1,'Top Down inputs'!$C$96:$Q$96,0))</f>
        <v>25.486362237007739</v>
      </c>
      <c r="O19" s="207">
        <f>INDEX('Top Down inputs'!$C$98:$Q$137,MATCH($A19,'Top Down inputs'!$A$98:$A$137,0),MATCH(O$1,'Top Down inputs'!$C$96:$Q$96,0))</f>
        <v>20.726380265487947</v>
      </c>
      <c r="P19" s="207">
        <f>INDEX('Top Down inputs'!$C$98:$Q$137,MATCH($A19,'Top Down inputs'!$A$98:$A$137,0),MATCH(P$1,'Top Down inputs'!$C$96:$Q$96,0))</f>
        <v>13.944004917296782</v>
      </c>
      <c r="Q19" s="207">
        <f>INDEX('Top Down inputs'!$C$98:$Q$137,MATCH($A19,'Top Down inputs'!$A$98:$A$137,0),MATCH(Q$1,'Top Down inputs'!$C$96:$Q$96,0))</f>
        <v>0.84928953111233363</v>
      </c>
      <c r="R19" s="207">
        <f>INDEX('Top Down inputs'!$C$98:$Q$137,MATCH($A19,'Top Down inputs'!$A$98:$A$137,0),MATCH(R$1,'Top Down inputs'!$C$96:$Q$96,0))</f>
        <v>0</v>
      </c>
      <c r="S19" s="207">
        <f>INDEX('Top Down inputs'!$C$98:$Q$137,MATCH($A19,'Top Down inputs'!$A$98:$A$137,0),MATCH(S$1,'Top Down inputs'!$C$96:$Q$96,0))</f>
        <v>0</v>
      </c>
      <c r="W19" s="99" t="str" cm="1">
        <f t="array" ref="W19:W58">TD_service_codes</f>
        <v>WN127</v>
      </c>
      <c r="X19" s="88" t="s">
        <v>276</v>
      </c>
      <c r="Y19" s="11">
        <f>IF(AND($C19="Rentals",$D19="Legacy"),E19-SUMIFS(E$19:E$58,$C$19:$C$58,"Rentals",$D$19:$D$58,"FTTC")*E19/SUMIFS(E$19:E$58,$C$19:$C$58,"Rentals",$D$19:$D$58,"Legacy"),E19)</f>
        <v>151.76966818772604</v>
      </c>
      <c r="Z19" s="97">
        <f>IF(AND($C19="Rentals",$D19="Legacy"),F19-SUMIFS(F$19:F$58,$C$19:$C$58,"Rentals",$D$19:$D$58,"FTTC")*F19/SUMIFS(F$19:F$58,$C$19:$C$58,"Rentals",$D$19:$D$58,"Legacy"),F19)</f>
        <v>130.50686378258683</v>
      </c>
      <c r="AA19" s="97">
        <f t="shared" ref="Z19:AK34" si="14">IF(AND($C19="Rentals",$D19="Legacy"),G19-SUMIFS(G$19:G$58,$C$19:$C$58,"Rentals",$D$19:$D$58,"FTTC")*G19/SUMIFS(G$19:G$58,$C$19:$C$58,"Rentals",$D$19:$D$58,"Legacy"),G19)</f>
        <v>113.02292384867039</v>
      </c>
      <c r="AB19" s="97">
        <f t="shared" si="14"/>
        <v>78.074736879713711</v>
      </c>
      <c r="AC19" s="97">
        <f t="shared" si="14"/>
        <v>69.504323468245772</v>
      </c>
      <c r="AD19" s="97">
        <f t="shared" si="14"/>
        <v>59.40328701177534</v>
      </c>
      <c r="AE19" s="97">
        <f t="shared" si="14"/>
        <v>48.563573197439865</v>
      </c>
      <c r="AF19" s="97">
        <f t="shared" si="14"/>
        <v>37.872410448681052</v>
      </c>
      <c r="AG19" s="97">
        <f t="shared" si="14"/>
        <v>29.396904852311884</v>
      </c>
      <c r="AH19" s="97">
        <f t="shared" si="14"/>
        <v>25.486362237007739</v>
      </c>
      <c r="AI19" s="97">
        <f t="shared" si="14"/>
        <v>20.726380265487947</v>
      </c>
      <c r="AJ19" s="97">
        <f t="shared" si="14"/>
        <v>13.944004917296782</v>
      </c>
      <c r="AK19" s="97">
        <f t="shared" si="14"/>
        <v>0.84928953111233363</v>
      </c>
      <c r="AL19" s="97">
        <f>IF(R19=0,R19,IF(AND($C19="Rentals",$D19="Legacy"),R19-SUMIFS(R$19:R$58,$C$19:$C$58,"Rentals",$D$19:$D$58,"FTTC")*R19/SUMIFS(R$19:R$58,$C$19:$C$58,"Rentals",$D$19:$D$58,"Legacy"),R19))</f>
        <v>0</v>
      </c>
      <c r="AM19" s="97">
        <f>IF(S19=0,S19,IF(AND($C19="Rentals",$D19="Legacy"),S19-SUMIFS(S$19:S$58,$C$19:$C$58,"Rentals",$D$19:$D$58,"FTTC")*S19/SUMIFS(S$19:S$58,$C$19:$C$58,"Rentals",$D$19:$D$58,"Legacy"),S19))</f>
        <v>0</v>
      </c>
      <c r="AN19" s="11"/>
      <c r="AO19" s="6"/>
    </row>
    <row r="20" spans="1:44" ht="15" thickBot="1" x14ac:dyDescent="0.4">
      <c r="A20" s="8" t="str">
        <v>WN346</v>
      </c>
      <c r="B20" s="95" t="s">
        <v>277</v>
      </c>
      <c r="C20" s="8" t="s">
        <v>323</v>
      </c>
      <c r="D20" s="8" t="s">
        <v>19</v>
      </c>
      <c r="E20" s="207">
        <f>INDEX('Top Down inputs'!$C$98:$Q$137,MATCH($A20,'Top Down inputs'!$A$98:$A$137,0),MATCH(E$1,'Top Down inputs'!$C$96:$Q$96,0))</f>
        <v>4795.1484221024912</v>
      </c>
      <c r="F20" s="207">
        <f>INDEX('Top Down inputs'!$C$98:$Q$137,MATCH($A20,'Top Down inputs'!$A$98:$A$137,0),MATCH(F$1,'Top Down inputs'!$C$96:$Q$96,0))</f>
        <v>4280.9898080325829</v>
      </c>
      <c r="G20" s="207">
        <f>INDEX('Top Down inputs'!$C$98:$Q$137,MATCH($A20,'Top Down inputs'!$A$98:$A$137,0),MATCH(G$1,'Top Down inputs'!$C$96:$Q$96,0))</f>
        <v>3469.0174342703945</v>
      </c>
      <c r="H20" s="207">
        <f>INDEX('Top Down inputs'!$C$98:$Q$137,MATCH($A20,'Top Down inputs'!$A$98:$A$137,0),MATCH(H$1,'Top Down inputs'!$C$96:$Q$96,0))</f>
        <v>2602.8187361012447</v>
      </c>
      <c r="I20" s="207">
        <f>INDEX('Top Down inputs'!$C$98:$Q$137,MATCH($A20,'Top Down inputs'!$A$98:$A$137,0),MATCH(I$1,'Top Down inputs'!$C$96:$Q$96,0))</f>
        <v>2148.1748837811824</v>
      </c>
      <c r="J20" s="207">
        <f>INDEX('Top Down inputs'!$C$98:$Q$137,MATCH($A20,'Top Down inputs'!$A$98:$A$137,0),MATCH(J$1,'Top Down inputs'!$C$96:$Q$96,0))</f>
        <v>1614.6369101968478</v>
      </c>
      <c r="K20" s="207">
        <f>INDEX('Top Down inputs'!$C$98:$Q$137,MATCH($A20,'Top Down inputs'!$A$98:$A$137,0),MATCH(K$1,'Top Down inputs'!$C$96:$Q$96,0))</f>
        <v>1120.6777157041508</v>
      </c>
      <c r="L20" s="207">
        <f>INDEX('Top Down inputs'!$C$98:$Q$137,MATCH($A20,'Top Down inputs'!$A$98:$A$137,0),MATCH(L$1,'Top Down inputs'!$C$96:$Q$96,0))</f>
        <v>713.8424784528155</v>
      </c>
      <c r="M20" s="207">
        <f>INDEX('Top Down inputs'!$C$98:$Q$137,MATCH($A20,'Top Down inputs'!$A$98:$A$137,0),MATCH(M$1,'Top Down inputs'!$C$96:$Q$96,0))</f>
        <v>466.04222464360578</v>
      </c>
      <c r="N20" s="207">
        <f>INDEX('Top Down inputs'!$C$98:$Q$137,MATCH($A20,'Top Down inputs'!$A$98:$A$137,0),MATCH(N$1,'Top Down inputs'!$C$96:$Q$96,0))</f>
        <v>374.24580317605938</v>
      </c>
      <c r="O20" s="207">
        <f>INDEX('Top Down inputs'!$C$98:$Q$137,MATCH($A20,'Top Down inputs'!$A$98:$A$137,0),MATCH(O$1,'Top Down inputs'!$C$96:$Q$96,0))</f>
        <v>304.34946962052811</v>
      </c>
      <c r="P20" s="207">
        <f>INDEX('Top Down inputs'!$C$98:$Q$137,MATCH($A20,'Top Down inputs'!$A$98:$A$137,0),MATCH(P$1,'Top Down inputs'!$C$96:$Q$96,0))</f>
        <v>204.75598954593448</v>
      </c>
      <c r="Q20" s="207">
        <f>INDEX('Top Down inputs'!$C$98:$Q$137,MATCH($A20,'Top Down inputs'!$A$98:$A$137,0),MATCH(Q$1,'Top Down inputs'!$C$96:$Q$96,0))</f>
        <v>12.471102770352486</v>
      </c>
      <c r="R20" s="207">
        <f>INDEX('Top Down inputs'!$C$98:$Q$137,MATCH($A20,'Top Down inputs'!$A$98:$A$137,0),MATCH(R$1,'Top Down inputs'!$C$96:$Q$96,0))</f>
        <v>0</v>
      </c>
      <c r="S20" s="207">
        <f>INDEX('Top Down inputs'!$C$98:$Q$137,MATCH($A20,'Top Down inputs'!$A$98:$A$137,0),MATCH(S$1,'Top Down inputs'!$C$96:$Q$96,0))</f>
        <v>0</v>
      </c>
      <c r="W20" s="99" t="str">
        <v>WN346</v>
      </c>
      <c r="X20" s="88" t="s">
        <v>277</v>
      </c>
      <c r="Y20" s="11">
        <f t="shared" ref="Y20:AK35" si="15">IF(AND($C20="Rentals",$D20="Legacy"),E20-SUMIFS(E$19:E$58,$C$19:$C$58,"Rentals",$D$19:$D$58,"FTTC")*E20/SUMIFS(E$19:E$58,$C$19:$C$58,"Rentals",$D$19:$D$58,"Legacy"),E20)</f>
        <v>2127.635819948679</v>
      </c>
      <c r="Z20" s="97">
        <f t="shared" si="14"/>
        <v>1744.9601506282447</v>
      </c>
      <c r="AA20" s="97">
        <f t="shared" si="14"/>
        <v>1504.602834139255</v>
      </c>
      <c r="AB20" s="97">
        <f t="shared" si="14"/>
        <v>1146.4618739852956</v>
      </c>
      <c r="AC20" s="97">
        <f t="shared" si="14"/>
        <v>1020.6125581473418</v>
      </c>
      <c r="AD20" s="97">
        <f t="shared" si="14"/>
        <v>872.28732968169368</v>
      </c>
      <c r="AE20" s="97">
        <f t="shared" si="14"/>
        <v>713.11524521865476</v>
      </c>
      <c r="AF20" s="97">
        <f t="shared" si="14"/>
        <v>556.12450826737097</v>
      </c>
      <c r="AG20" s="97">
        <f t="shared" si="14"/>
        <v>431.66883390555324</v>
      </c>
      <c r="AH20" s="97">
        <f t="shared" si="14"/>
        <v>374.24580317605938</v>
      </c>
      <c r="AI20" s="97">
        <f t="shared" si="14"/>
        <v>304.34946962052811</v>
      </c>
      <c r="AJ20" s="97">
        <f t="shared" si="14"/>
        <v>204.75598954593448</v>
      </c>
      <c r="AK20" s="97">
        <f t="shared" si="14"/>
        <v>12.471102770352486</v>
      </c>
      <c r="AL20" s="97">
        <f t="shared" ref="AL20:AM58" si="16">IF(R20=0,R20,IF(AND($C20="Rentals",$D20="Legacy"),R20-SUMIFS(R$19:R$58,$C$19:$C$58,"Rentals",$D$19:$D$58,"FTTC")*R20/SUMIFS(R$19:R$58,$C$19:$C$58,"Rentals",$D$19:$D$58,"Legacy"),R20))</f>
        <v>0</v>
      </c>
      <c r="AM20" s="97">
        <f t="shared" si="16"/>
        <v>0</v>
      </c>
      <c r="AN20" s="11"/>
      <c r="AO20" s="6"/>
      <c r="AR20" s="86"/>
    </row>
    <row r="21" spans="1:44" ht="15" thickBot="1" x14ac:dyDescent="0.4">
      <c r="A21" s="8" t="str">
        <v>WX130</v>
      </c>
      <c r="B21" s="95" t="s">
        <v>278</v>
      </c>
      <c r="C21" s="8" t="s">
        <v>323</v>
      </c>
      <c r="D21" s="8" t="s">
        <v>19</v>
      </c>
      <c r="E21" s="207">
        <f>INDEX('Top Down inputs'!$C$98:$Q$137,MATCH($A21,'Top Down inputs'!$A$98:$A$137,0),MATCH(E$1,'Top Down inputs'!$C$96:$Q$96,0))</f>
        <v>47087.222289395992</v>
      </c>
      <c r="F21" s="207">
        <f>INDEX('Top Down inputs'!$C$98:$Q$137,MATCH($A21,'Top Down inputs'!$A$98:$A$137,0),MATCH(F$1,'Top Down inputs'!$C$96:$Q$96,0))</f>
        <v>44076.323294518123</v>
      </c>
      <c r="G21" s="207">
        <f>INDEX('Top Down inputs'!$C$98:$Q$137,MATCH($A21,'Top Down inputs'!$A$98:$A$137,0),MATCH(G$1,'Top Down inputs'!$C$96:$Q$96,0))</f>
        <v>41178.622600860443</v>
      </c>
      <c r="H21" s="207">
        <f>INDEX('Top Down inputs'!$C$98:$Q$137,MATCH($A21,'Top Down inputs'!$A$98:$A$137,0),MATCH(H$1,'Top Down inputs'!$C$96:$Q$96,0))</f>
        <v>24401.030241046064</v>
      </c>
      <c r="I21" s="207">
        <f>INDEX('Top Down inputs'!$C$98:$Q$137,MATCH($A21,'Top Down inputs'!$A$98:$A$137,0),MATCH(I$1,'Top Down inputs'!$C$96:$Q$96,0))</f>
        <v>20138.813193237016</v>
      </c>
      <c r="J21" s="207">
        <f>INDEX('Top Down inputs'!$C$98:$Q$137,MATCH($A21,'Top Down inputs'!$A$98:$A$137,0),MATCH(J$1,'Top Down inputs'!$C$96:$Q$96,0))</f>
        <v>15136.975743857534</v>
      </c>
      <c r="K21" s="207">
        <f>INDEX('Top Down inputs'!$C$98:$Q$137,MATCH($A21,'Top Down inputs'!$A$98:$A$137,0),MATCH(K$1,'Top Down inputs'!$C$96:$Q$96,0))</f>
        <v>10506.183335810949</v>
      </c>
      <c r="L21" s="207">
        <f>INDEX('Top Down inputs'!$C$98:$Q$137,MATCH($A21,'Top Down inputs'!$A$98:$A$137,0),MATCH(L$1,'Top Down inputs'!$C$96:$Q$96,0))</f>
        <v>6692.1647913759607</v>
      </c>
      <c r="M21" s="207">
        <f>INDEX('Top Down inputs'!$C$98:$Q$137,MATCH($A21,'Top Down inputs'!$A$98:$A$137,0),MATCH(M$1,'Top Down inputs'!$C$96:$Q$96,0))</f>
        <v>4369.0750567467348</v>
      </c>
      <c r="N21" s="207">
        <f>INDEX('Top Down inputs'!$C$98:$Q$137,MATCH($A21,'Top Down inputs'!$A$98:$A$137,0),MATCH(N$1,'Top Down inputs'!$C$96:$Q$96,0))</f>
        <v>3508.4975508368952</v>
      </c>
      <c r="O21" s="207">
        <f>INDEX('Top Down inputs'!$C$98:$Q$137,MATCH($A21,'Top Down inputs'!$A$98:$A$137,0),MATCH(O$1,'Top Down inputs'!$C$96:$Q$96,0))</f>
        <v>2853.2300421276686</v>
      </c>
      <c r="P21" s="207">
        <f>INDEX('Top Down inputs'!$C$98:$Q$137,MATCH($A21,'Top Down inputs'!$A$98:$A$137,0),MATCH(P$1,'Top Down inputs'!$C$96:$Q$96,0))</f>
        <v>1919.5562962749914</v>
      </c>
      <c r="Q21" s="207">
        <f>INDEX('Top Down inputs'!$C$98:$Q$137,MATCH($A21,'Top Down inputs'!$A$98:$A$137,0),MATCH(Q$1,'Top Down inputs'!$C$96:$Q$96,0))</f>
        <v>116.91469391156534</v>
      </c>
      <c r="R21" s="207">
        <f>INDEX('Top Down inputs'!$C$98:$Q$137,MATCH($A21,'Top Down inputs'!$A$98:$A$137,0),MATCH(R$1,'Top Down inputs'!$C$96:$Q$96,0))</f>
        <v>0</v>
      </c>
      <c r="S21" s="207">
        <f>INDEX('Top Down inputs'!$C$98:$Q$137,MATCH($A21,'Top Down inputs'!$A$98:$A$137,0),MATCH(S$1,'Top Down inputs'!$C$96:$Q$96,0))</f>
        <v>0</v>
      </c>
      <c r="W21" s="99" t="str">
        <v>WX130</v>
      </c>
      <c r="X21" s="88" t="s">
        <v>278</v>
      </c>
      <c r="Y21" s="11">
        <f t="shared" si="15"/>
        <v>20892.880049973028</v>
      </c>
      <c r="Z21" s="97">
        <f t="shared" si="14"/>
        <v>17965.804915216038</v>
      </c>
      <c r="AA21" s="97">
        <f t="shared" si="14"/>
        <v>17860.236636209451</v>
      </c>
      <c r="AB21" s="97">
        <f t="shared" si="14"/>
        <v>10747.90590266958</v>
      </c>
      <c r="AC21" s="97">
        <f t="shared" si="14"/>
        <v>9568.0876852178735</v>
      </c>
      <c r="AD21" s="97">
        <f t="shared" si="14"/>
        <v>8177.5612013330729</v>
      </c>
      <c r="AE21" s="97">
        <f t="shared" si="14"/>
        <v>6685.3470902840936</v>
      </c>
      <c r="AF21" s="97">
        <f t="shared" si="14"/>
        <v>5213.5827807761507</v>
      </c>
      <c r="AG21" s="97">
        <f t="shared" si="14"/>
        <v>4046.8297404467344</v>
      </c>
      <c r="AH21" s="97">
        <f t="shared" si="14"/>
        <v>3508.4975508368952</v>
      </c>
      <c r="AI21" s="97">
        <f t="shared" si="14"/>
        <v>2853.2300421276686</v>
      </c>
      <c r="AJ21" s="97">
        <f t="shared" si="14"/>
        <v>1919.5562962749914</v>
      </c>
      <c r="AK21" s="97">
        <f t="shared" si="14"/>
        <v>116.91469391156534</v>
      </c>
      <c r="AL21" s="97">
        <f t="shared" si="16"/>
        <v>0</v>
      </c>
      <c r="AM21" s="97">
        <f t="shared" si="16"/>
        <v>0</v>
      </c>
      <c r="AN21" s="11"/>
      <c r="AO21" s="6"/>
    </row>
    <row r="22" spans="1:44" ht="15" thickBot="1" x14ac:dyDescent="0.4">
      <c r="A22" s="8" t="str">
        <v>WX347</v>
      </c>
      <c r="B22" s="95" t="s">
        <v>279</v>
      </c>
      <c r="C22" s="8" t="s">
        <v>323</v>
      </c>
      <c r="D22" s="8" t="s">
        <v>19</v>
      </c>
      <c r="E22" s="207">
        <f>INDEX('Top Down inputs'!$C$98:$Q$137,MATCH($A22,'Top Down inputs'!$A$98:$A$137,0),MATCH(E$1,'Top Down inputs'!$C$96:$Q$96,0))</f>
        <v>660108.58428500488</v>
      </c>
      <c r="F22" s="207">
        <f>INDEX('Top Down inputs'!$C$98:$Q$137,MATCH($A22,'Top Down inputs'!$A$98:$A$137,0),MATCH(F$1,'Top Down inputs'!$C$96:$Q$96,0))</f>
        <v>589328.60315507499</v>
      </c>
      <c r="G22" s="207">
        <f>INDEX('Top Down inputs'!$C$98:$Q$137,MATCH($A22,'Top Down inputs'!$A$98:$A$137,0),MATCH(G$1,'Top Down inputs'!$C$96:$Q$96,0))</f>
        <v>506285.17994133313</v>
      </c>
      <c r="H22" s="207">
        <f>INDEX('Top Down inputs'!$C$98:$Q$137,MATCH($A22,'Top Down inputs'!$A$98:$A$137,0),MATCH(H$1,'Top Down inputs'!$C$96:$Q$96,0))</f>
        <v>358308.61524927267</v>
      </c>
      <c r="I22" s="207">
        <f>INDEX('Top Down inputs'!$C$98:$Q$137,MATCH($A22,'Top Down inputs'!$A$98:$A$137,0),MATCH(I$1,'Top Down inputs'!$C$96:$Q$96,0))</f>
        <v>295721.54112961731</v>
      </c>
      <c r="J22" s="207">
        <f>INDEX('Top Down inputs'!$C$98:$Q$137,MATCH($A22,'Top Down inputs'!$A$98:$A$137,0),MATCH(J$1,'Top Down inputs'!$C$96:$Q$96,0))</f>
        <v>222273.76320856973</v>
      </c>
      <c r="K22" s="207">
        <f>INDEX('Top Down inputs'!$C$98:$Q$137,MATCH($A22,'Top Down inputs'!$A$98:$A$137,0),MATCH(K$1,'Top Down inputs'!$C$96:$Q$96,0))</f>
        <v>154274.46978353587</v>
      </c>
      <c r="L22" s="207">
        <f>INDEX('Top Down inputs'!$C$98:$Q$137,MATCH($A22,'Top Down inputs'!$A$98:$A$137,0),MATCH(L$1,'Top Down inputs'!$C$96:$Q$96,0))</f>
        <v>98268.813887387019</v>
      </c>
      <c r="M22" s="207">
        <f>INDEX('Top Down inputs'!$C$98:$Q$137,MATCH($A22,'Top Down inputs'!$A$98:$A$137,0),MATCH(M$1,'Top Down inputs'!$C$96:$Q$96,0))</f>
        <v>64156.194145839814</v>
      </c>
      <c r="N22" s="207">
        <f>INDEX('Top Down inputs'!$C$98:$Q$137,MATCH($A22,'Top Down inputs'!$A$98:$A$137,0),MATCH(N$1,'Top Down inputs'!$C$96:$Q$96,0))</f>
        <v>51519.336955337501</v>
      </c>
      <c r="O22" s="207">
        <f>INDEX('Top Down inputs'!$C$98:$Q$137,MATCH($A22,'Top Down inputs'!$A$98:$A$137,0),MATCH(O$1,'Top Down inputs'!$C$96:$Q$96,0))</f>
        <v>41897.284470500344</v>
      </c>
      <c r="P22" s="207">
        <f>INDEX('Top Down inputs'!$C$98:$Q$137,MATCH($A22,'Top Down inputs'!$A$98:$A$137,0),MATCH(P$1,'Top Down inputs'!$C$96:$Q$96,0))</f>
        <v>28187.070448129951</v>
      </c>
      <c r="Q22" s="207">
        <f>INDEX('Top Down inputs'!$C$98:$Q$137,MATCH($A22,'Top Down inputs'!$A$98:$A$137,0),MATCH(Q$1,'Top Down inputs'!$C$96:$Q$96,0))</f>
        <v>1716.7939904143027</v>
      </c>
      <c r="R22" s="207">
        <f>INDEX('Top Down inputs'!$C$98:$Q$137,MATCH($A22,'Top Down inputs'!$A$98:$A$137,0),MATCH(R$1,'Top Down inputs'!$C$96:$Q$96,0))</f>
        <v>0</v>
      </c>
      <c r="S22" s="207">
        <f>INDEX('Top Down inputs'!$C$98:$Q$137,MATCH($A22,'Top Down inputs'!$A$98:$A$137,0),MATCH(S$1,'Top Down inputs'!$C$96:$Q$96,0))</f>
        <v>0</v>
      </c>
      <c r="W22" s="99" t="str">
        <v>WX347</v>
      </c>
      <c r="X22" s="88" t="s">
        <v>279</v>
      </c>
      <c r="Y22" s="11">
        <f t="shared" si="15"/>
        <v>292894.09739784052</v>
      </c>
      <c r="Z22" s="97">
        <f t="shared" si="14"/>
        <v>240214.29020958458</v>
      </c>
      <c r="AA22" s="97">
        <f t="shared" si="14"/>
        <v>219589.01362011925</v>
      </c>
      <c r="AB22" s="97">
        <f t="shared" si="14"/>
        <v>157823.96246273929</v>
      </c>
      <c r="AC22" s="97">
        <f t="shared" si="14"/>
        <v>140499.32380752888</v>
      </c>
      <c r="AD22" s="97">
        <f t="shared" si="14"/>
        <v>120080.61140127582</v>
      </c>
      <c r="AE22" s="97">
        <f t="shared" si="14"/>
        <v>98168.701678464771</v>
      </c>
      <c r="AF22" s="97">
        <f t="shared" si="14"/>
        <v>76557.080099224171</v>
      </c>
      <c r="AG22" s="97">
        <f t="shared" si="14"/>
        <v>59424.292586216681</v>
      </c>
      <c r="AH22" s="97">
        <f t="shared" si="14"/>
        <v>51519.336955337501</v>
      </c>
      <c r="AI22" s="97">
        <f t="shared" si="14"/>
        <v>41897.284470500344</v>
      </c>
      <c r="AJ22" s="97">
        <f t="shared" si="14"/>
        <v>28187.070448129951</v>
      </c>
      <c r="AK22" s="97">
        <f t="shared" si="14"/>
        <v>1716.7939904143027</v>
      </c>
      <c r="AL22" s="97">
        <f t="shared" si="16"/>
        <v>0</v>
      </c>
      <c r="AM22" s="97">
        <f t="shared" si="16"/>
        <v>0</v>
      </c>
      <c r="AN22" s="11"/>
      <c r="AO22" s="6"/>
    </row>
    <row r="23" spans="1:44" ht="15" thickBot="1" x14ac:dyDescent="0.4">
      <c r="A23" s="8" t="str">
        <v>WX129</v>
      </c>
      <c r="B23" s="95" t="s">
        <v>280</v>
      </c>
      <c r="C23" s="8" t="s">
        <v>13</v>
      </c>
      <c r="D23" s="8" t="s">
        <v>19</v>
      </c>
      <c r="E23" s="207">
        <f>INDEX('Top Down inputs'!$C$98:$Q$137,MATCH($A23,'Top Down inputs'!$A$98:$A$137,0),MATCH(E$1,'Top Down inputs'!$C$96:$Q$96,0))</f>
        <v>57665.180973818031</v>
      </c>
      <c r="F23" s="207">
        <f>INDEX('Top Down inputs'!$C$98:$Q$137,MATCH($A23,'Top Down inputs'!$A$98:$A$137,0),MATCH(F$1,'Top Down inputs'!$C$96:$Q$96,0))</f>
        <v>51648.227229103373</v>
      </c>
      <c r="G23" s="207">
        <f>INDEX('Top Down inputs'!$C$98:$Q$137,MATCH($A23,'Top Down inputs'!$A$98:$A$137,0),MATCH(G$1,'Top Down inputs'!$C$96:$Q$96,0))</f>
        <v>37878.843038134</v>
      </c>
      <c r="H23" s="207">
        <f>INDEX('Top Down inputs'!$C$98:$Q$137,MATCH($A23,'Top Down inputs'!$A$98:$A$137,0),MATCH(H$1,'Top Down inputs'!$C$96:$Q$96,0))</f>
        <v>31206.379849062618</v>
      </c>
      <c r="I23" s="207">
        <f>INDEX('Top Down inputs'!$C$98:$Q$137,MATCH($A23,'Top Down inputs'!$A$98:$A$137,0),MATCH(I$1,'Top Down inputs'!$C$96:$Q$96,0))</f>
        <v>25755.447536813765</v>
      </c>
      <c r="J23" s="207">
        <f>INDEX('Top Down inputs'!$C$98:$Q$137,MATCH($A23,'Top Down inputs'!$A$98:$A$137,0),MATCH(J$1,'Top Down inputs'!$C$96:$Q$96,0))</f>
        <v>19358.617655178768</v>
      </c>
      <c r="K23" s="207">
        <f>INDEX('Top Down inputs'!$C$98:$Q$137,MATCH($A23,'Top Down inputs'!$A$98:$A$137,0),MATCH(K$1,'Top Down inputs'!$C$96:$Q$96,0))</f>
        <v>13436.315790867729</v>
      </c>
      <c r="L23" s="207">
        <f>INDEX('Top Down inputs'!$C$98:$Q$137,MATCH($A23,'Top Down inputs'!$A$98:$A$137,0),MATCH(L$1,'Top Down inputs'!$C$96:$Q$96,0))</f>
        <v>8558.5827495473914</v>
      </c>
      <c r="M23" s="207">
        <f>INDEX('Top Down inputs'!$C$98:$Q$137,MATCH($A23,'Top Down inputs'!$A$98:$A$137,0),MATCH(M$1,'Top Down inputs'!$C$96:$Q$96,0))</f>
        <v>5587.5925919125621</v>
      </c>
      <c r="N23" s="207">
        <f>INDEX('Top Down inputs'!$C$98:$Q$137,MATCH($A23,'Top Down inputs'!$A$98:$A$137,0),MATCH(N$1,'Top Down inputs'!$C$96:$Q$96,0))</f>
        <v>4487.0034662203807</v>
      </c>
      <c r="O23" s="207">
        <f>INDEX('Top Down inputs'!$C$98:$Q$137,MATCH($A23,'Top Down inputs'!$A$98:$A$137,0),MATCH(O$1,'Top Down inputs'!$C$96:$Q$96,0))</f>
        <v>0</v>
      </c>
      <c r="P23" s="207">
        <f>INDEX('Top Down inputs'!$C$98:$Q$137,MATCH($A23,'Top Down inputs'!$A$98:$A$137,0),MATCH(P$1,'Top Down inputs'!$C$96:$Q$96,0))</f>
        <v>0</v>
      </c>
      <c r="Q23" s="207">
        <f>INDEX('Top Down inputs'!$C$98:$Q$137,MATCH($A23,'Top Down inputs'!$A$98:$A$137,0),MATCH(Q$1,'Top Down inputs'!$C$96:$Q$96,0))</f>
        <v>0</v>
      </c>
      <c r="R23" s="207">
        <f>INDEX('Top Down inputs'!$C$98:$Q$137,MATCH($A23,'Top Down inputs'!$A$98:$A$137,0),MATCH(R$1,'Top Down inputs'!$C$96:$Q$96,0))</f>
        <v>0</v>
      </c>
      <c r="S23" s="207">
        <f>INDEX('Top Down inputs'!$C$98:$Q$137,MATCH($A23,'Top Down inputs'!$A$98:$A$137,0),MATCH(S$1,'Top Down inputs'!$C$96:$Q$96,0))</f>
        <v>0</v>
      </c>
      <c r="W23" s="8" t="str">
        <v>WX129</v>
      </c>
      <c r="X23" s="95" t="s">
        <v>280</v>
      </c>
      <c r="Y23" s="11">
        <f>IF(AND($C23="Rentals",$D23="Legacy"),E23-SUMIFS(E$19:E$58,$C$19:$C$58,"Rentals",$D$19:$D$58,"FTTC")*E23/SUMIFS(E$19:E$58,$C$19:$C$58,"Rentals",$D$19:$D$58,"Legacy"),E23)</f>
        <v>57665.180973818031</v>
      </c>
      <c r="Z23" s="97">
        <f t="shared" si="14"/>
        <v>51648.227229103373</v>
      </c>
      <c r="AA23" s="97">
        <f t="shared" si="14"/>
        <v>37878.843038134</v>
      </c>
      <c r="AB23" s="97">
        <f t="shared" si="14"/>
        <v>31206.379849062618</v>
      </c>
      <c r="AC23" s="97">
        <f t="shared" si="14"/>
        <v>25755.447536813765</v>
      </c>
      <c r="AD23" s="97">
        <f t="shared" si="14"/>
        <v>19358.617655178768</v>
      </c>
      <c r="AE23" s="97">
        <f t="shared" si="14"/>
        <v>13436.315790867729</v>
      </c>
      <c r="AF23" s="97">
        <f t="shared" si="14"/>
        <v>8558.5827495473914</v>
      </c>
      <c r="AG23" s="97">
        <f t="shared" si="14"/>
        <v>5587.5925919125621</v>
      </c>
      <c r="AH23" s="97">
        <f t="shared" si="14"/>
        <v>4487.0034662203807</v>
      </c>
      <c r="AI23" s="97">
        <f t="shared" si="14"/>
        <v>0</v>
      </c>
      <c r="AJ23" s="97">
        <f t="shared" si="14"/>
        <v>0</v>
      </c>
      <c r="AK23" s="97">
        <f t="shared" si="14"/>
        <v>0</v>
      </c>
      <c r="AL23" s="97">
        <f t="shared" si="16"/>
        <v>0</v>
      </c>
      <c r="AM23" s="97">
        <f t="shared" si="16"/>
        <v>0</v>
      </c>
      <c r="AN23" s="11"/>
      <c r="AO23" s="6"/>
    </row>
    <row r="24" spans="1:44" ht="15" thickBot="1" x14ac:dyDescent="0.4">
      <c r="A24" s="8" t="str">
        <v>WN123</v>
      </c>
      <c r="B24" s="95" t="s">
        <v>281</v>
      </c>
      <c r="C24" s="8" t="s">
        <v>13</v>
      </c>
      <c r="D24" s="8" t="s">
        <v>19</v>
      </c>
      <c r="E24" s="207">
        <f>INDEX('Top Down inputs'!$C$98:$Q$137,MATCH($A24,'Top Down inputs'!$A$98:$A$137,0),MATCH(E$1,'Top Down inputs'!$C$96:$Q$96,0))</f>
        <v>0</v>
      </c>
      <c r="F24" s="207">
        <f>INDEX('Top Down inputs'!$C$98:$Q$137,MATCH($A24,'Top Down inputs'!$A$98:$A$137,0),MATCH(F$1,'Top Down inputs'!$C$96:$Q$96,0))</f>
        <v>0</v>
      </c>
      <c r="G24" s="207">
        <f>INDEX('Top Down inputs'!$C$98:$Q$137,MATCH($A24,'Top Down inputs'!$A$98:$A$137,0),MATCH(G$1,'Top Down inputs'!$C$96:$Q$96,0))</f>
        <v>0</v>
      </c>
      <c r="H24" s="207">
        <f>INDEX('Top Down inputs'!$C$98:$Q$137,MATCH($A24,'Top Down inputs'!$A$98:$A$137,0),MATCH(H$1,'Top Down inputs'!$C$96:$Q$96,0))</f>
        <v>0</v>
      </c>
      <c r="I24" s="207">
        <f>INDEX('Top Down inputs'!$C$98:$Q$137,MATCH($A24,'Top Down inputs'!$A$98:$A$137,0),MATCH(I$1,'Top Down inputs'!$C$96:$Q$96,0))</f>
        <v>0</v>
      </c>
      <c r="J24" s="207">
        <f>INDEX('Top Down inputs'!$C$98:$Q$137,MATCH($A24,'Top Down inputs'!$A$98:$A$137,0),MATCH(J$1,'Top Down inputs'!$C$96:$Q$96,0))</f>
        <v>0</v>
      </c>
      <c r="K24" s="207">
        <f>INDEX('Top Down inputs'!$C$98:$Q$137,MATCH($A24,'Top Down inputs'!$A$98:$A$137,0),MATCH(K$1,'Top Down inputs'!$C$96:$Q$96,0))</f>
        <v>0</v>
      </c>
      <c r="L24" s="207">
        <f>INDEX('Top Down inputs'!$C$98:$Q$137,MATCH($A24,'Top Down inputs'!$A$98:$A$137,0),MATCH(L$1,'Top Down inputs'!$C$96:$Q$96,0))</f>
        <v>0</v>
      </c>
      <c r="M24" s="207">
        <f>INDEX('Top Down inputs'!$C$98:$Q$137,MATCH($A24,'Top Down inputs'!$A$98:$A$137,0),MATCH(M$1,'Top Down inputs'!$C$96:$Q$96,0))</f>
        <v>0</v>
      </c>
      <c r="N24" s="207">
        <f>INDEX('Top Down inputs'!$C$98:$Q$137,MATCH($A24,'Top Down inputs'!$A$98:$A$137,0),MATCH(N$1,'Top Down inputs'!$C$96:$Q$96,0))</f>
        <v>0</v>
      </c>
      <c r="O24" s="207">
        <f>INDEX('Top Down inputs'!$C$98:$Q$137,MATCH($A24,'Top Down inputs'!$A$98:$A$137,0),MATCH(O$1,'Top Down inputs'!$C$96:$Q$96,0))</f>
        <v>0</v>
      </c>
      <c r="P24" s="207">
        <f>INDEX('Top Down inputs'!$C$98:$Q$137,MATCH($A24,'Top Down inputs'!$A$98:$A$137,0),MATCH(P$1,'Top Down inputs'!$C$96:$Q$96,0))</f>
        <v>0</v>
      </c>
      <c r="Q24" s="207">
        <f>INDEX('Top Down inputs'!$C$98:$Q$137,MATCH($A24,'Top Down inputs'!$A$98:$A$137,0),MATCH(Q$1,'Top Down inputs'!$C$96:$Q$96,0))</f>
        <v>0</v>
      </c>
      <c r="R24" s="207">
        <f>INDEX('Top Down inputs'!$C$98:$Q$137,MATCH($A24,'Top Down inputs'!$A$98:$A$137,0),MATCH(R$1,'Top Down inputs'!$C$96:$Q$96,0))</f>
        <v>0</v>
      </c>
      <c r="S24" s="207">
        <f>INDEX('Top Down inputs'!$C$98:$Q$137,MATCH($A24,'Top Down inputs'!$A$98:$A$137,0),MATCH(S$1,'Top Down inputs'!$C$96:$Q$96,0))</f>
        <v>0</v>
      </c>
      <c r="W24" s="8" t="str">
        <v>WN123</v>
      </c>
      <c r="X24" s="95" t="s">
        <v>281</v>
      </c>
      <c r="Y24" s="11">
        <f t="shared" si="15"/>
        <v>0</v>
      </c>
      <c r="Z24" s="97">
        <f t="shared" si="14"/>
        <v>0</v>
      </c>
      <c r="AA24" s="97">
        <f t="shared" si="14"/>
        <v>0</v>
      </c>
      <c r="AB24" s="97">
        <f t="shared" si="14"/>
        <v>0</v>
      </c>
      <c r="AC24" s="97">
        <f t="shared" si="14"/>
        <v>0</v>
      </c>
      <c r="AD24" s="97">
        <f t="shared" si="14"/>
        <v>0</v>
      </c>
      <c r="AE24" s="97">
        <f t="shared" si="14"/>
        <v>0</v>
      </c>
      <c r="AF24" s="97">
        <f t="shared" si="14"/>
        <v>0</v>
      </c>
      <c r="AG24" s="97">
        <f t="shared" si="14"/>
        <v>0</v>
      </c>
      <c r="AH24" s="97">
        <f t="shared" si="14"/>
        <v>0</v>
      </c>
      <c r="AI24" s="97">
        <f t="shared" si="14"/>
        <v>0</v>
      </c>
      <c r="AJ24" s="97">
        <f t="shared" si="14"/>
        <v>0</v>
      </c>
      <c r="AK24" s="97">
        <f t="shared" si="14"/>
        <v>0</v>
      </c>
      <c r="AL24" s="97">
        <f t="shared" si="16"/>
        <v>0</v>
      </c>
      <c r="AM24" s="97">
        <f t="shared" si="16"/>
        <v>0</v>
      </c>
      <c r="AN24" s="11"/>
      <c r="AO24" s="6"/>
    </row>
    <row r="25" spans="1:44" ht="15" thickBot="1" x14ac:dyDescent="0.4">
      <c r="A25" s="8" t="str">
        <v>WN300</v>
      </c>
      <c r="B25" s="95" t="s">
        <v>282</v>
      </c>
      <c r="C25" s="8" t="s">
        <v>323</v>
      </c>
      <c r="D25" s="8" t="s">
        <v>199</v>
      </c>
      <c r="E25" s="207">
        <f>INDEX('Top Down inputs'!$C$98:$Q$137,MATCH($A25,'Top Down inputs'!$A$98:$A$137,0),MATCH(E$1,'Top Down inputs'!$C$96:$Q$96,0))</f>
        <v>503149.141568886</v>
      </c>
      <c r="F25" s="207">
        <f>INDEX('Top Down inputs'!$C$98:$Q$137,MATCH($A25,'Top Down inputs'!$A$98:$A$137,0),MATCH(F$1,'Top Down inputs'!$C$96:$Q$96,0))</f>
        <v>453715.15810264141</v>
      </c>
      <c r="G25" s="207">
        <f>INDEX('Top Down inputs'!$C$98:$Q$137,MATCH($A25,'Top Down inputs'!$A$98:$A$137,0),MATCH(G$1,'Top Down inputs'!$C$96:$Q$96,0))</f>
        <v>381784.49185259419</v>
      </c>
      <c r="H25" s="207">
        <f>INDEX('Top Down inputs'!$C$98:$Q$137,MATCH($A25,'Top Down inputs'!$A$98:$A$137,0),MATCH(H$1,'Top Down inputs'!$C$96:$Q$96,0))</f>
        <v>324015.01332023257</v>
      </c>
      <c r="I25" s="207">
        <f>INDEX('Top Down inputs'!$C$98:$Q$137,MATCH($A25,'Top Down inputs'!$A$98:$A$137,0),MATCH(I$1,'Top Down inputs'!$C$96:$Q$96,0))</f>
        <v>252945.92958691026</v>
      </c>
      <c r="J25" s="207">
        <f>INDEX('Top Down inputs'!$C$98:$Q$137,MATCH($A25,'Top Down inputs'!$A$98:$A$137,0),MATCH(J$1,'Top Down inputs'!$C$96:$Q$96,0))</f>
        <v>173649.97950656203</v>
      </c>
      <c r="K25" s="207">
        <f>INDEX('Top Down inputs'!$C$98:$Q$137,MATCH($A25,'Top Down inputs'!$A$98:$A$137,0),MATCH(K$1,'Top Down inputs'!$C$96:$Q$96,0))</f>
        <v>103060.21210561476</v>
      </c>
      <c r="L25" s="207">
        <f>INDEX('Top Down inputs'!$C$98:$Q$137,MATCH($A25,'Top Down inputs'!$A$98:$A$137,0),MATCH(L$1,'Top Down inputs'!$C$96:$Q$96,0))</f>
        <v>45326.824598342704</v>
      </c>
      <c r="M25" s="207">
        <f>INDEX('Top Down inputs'!$C$98:$Q$137,MATCH($A25,'Top Down inputs'!$A$98:$A$137,0),MATCH(M$1,'Top Down inputs'!$C$96:$Q$96,0))</f>
        <v>11243.801661133542</v>
      </c>
      <c r="N25" s="207">
        <f>INDEX('Top Down inputs'!$C$98:$Q$137,MATCH($A25,'Top Down inputs'!$A$98:$A$137,0),MATCH(N$1,'Top Down inputs'!$C$96:$Q$96,0))</f>
        <v>0</v>
      </c>
      <c r="O25" s="207">
        <f>INDEX('Top Down inputs'!$C$98:$Q$137,MATCH($A25,'Top Down inputs'!$A$98:$A$137,0),MATCH(O$1,'Top Down inputs'!$C$96:$Q$96,0))</f>
        <v>0</v>
      </c>
      <c r="P25" s="207">
        <f>INDEX('Top Down inputs'!$C$98:$Q$137,MATCH($A25,'Top Down inputs'!$A$98:$A$137,0),MATCH(P$1,'Top Down inputs'!$C$96:$Q$96,0))</f>
        <v>0</v>
      </c>
      <c r="Q25" s="207">
        <f>INDEX('Top Down inputs'!$C$98:$Q$137,MATCH($A25,'Top Down inputs'!$A$98:$A$137,0),MATCH(Q$1,'Top Down inputs'!$C$96:$Q$96,0))</f>
        <v>0</v>
      </c>
      <c r="R25" s="207">
        <f>INDEX('Top Down inputs'!$C$98:$Q$137,MATCH($A25,'Top Down inputs'!$A$98:$A$137,0),MATCH(R$1,'Top Down inputs'!$C$96:$Q$96,0))</f>
        <v>0</v>
      </c>
      <c r="S25" s="207">
        <f>INDEX('Top Down inputs'!$C$98:$Q$137,MATCH($A25,'Top Down inputs'!$A$98:$A$137,0),MATCH(S$1,'Top Down inputs'!$C$96:$Q$96,0))</f>
        <v>0</v>
      </c>
      <c r="W25" s="8" t="str">
        <v>WN300</v>
      </c>
      <c r="X25" s="95" t="s">
        <v>282</v>
      </c>
      <c r="Y25" s="11">
        <f t="shared" si="15"/>
        <v>503149.141568886</v>
      </c>
      <c r="Z25" s="97">
        <f t="shared" si="14"/>
        <v>453715.15810264141</v>
      </c>
      <c r="AA25" s="97">
        <f t="shared" si="14"/>
        <v>381784.49185259419</v>
      </c>
      <c r="AB25" s="97">
        <f t="shared" si="14"/>
        <v>324015.01332023257</v>
      </c>
      <c r="AC25" s="97">
        <f t="shared" si="14"/>
        <v>252945.92958691026</v>
      </c>
      <c r="AD25" s="97">
        <f t="shared" si="14"/>
        <v>173649.97950656203</v>
      </c>
      <c r="AE25" s="97">
        <f t="shared" si="14"/>
        <v>103060.21210561476</v>
      </c>
      <c r="AF25" s="97">
        <f t="shared" si="14"/>
        <v>45326.824598342704</v>
      </c>
      <c r="AG25" s="97">
        <f t="shared" si="14"/>
        <v>11243.801661133542</v>
      </c>
      <c r="AH25" s="97">
        <f t="shared" si="14"/>
        <v>0</v>
      </c>
      <c r="AI25" s="97">
        <f t="shared" si="14"/>
        <v>0</v>
      </c>
      <c r="AJ25" s="97">
        <f t="shared" si="14"/>
        <v>0</v>
      </c>
      <c r="AK25" s="97">
        <f t="shared" si="14"/>
        <v>0</v>
      </c>
      <c r="AL25" s="97">
        <f t="shared" si="16"/>
        <v>0</v>
      </c>
      <c r="AM25" s="97">
        <f t="shared" si="16"/>
        <v>0</v>
      </c>
      <c r="AN25" s="11"/>
      <c r="AO25" s="6"/>
    </row>
    <row r="26" spans="1:44" ht="15" thickBot="1" x14ac:dyDescent="0.4">
      <c r="A26" s="8" t="str">
        <v>WN301</v>
      </c>
      <c r="B26" s="95" t="s">
        <v>283</v>
      </c>
      <c r="C26" s="8" t="s">
        <v>323</v>
      </c>
      <c r="D26" s="8" t="s">
        <v>199</v>
      </c>
      <c r="E26" s="207">
        <f>INDEX('Top Down inputs'!$C$98:$Q$137,MATCH($A26,'Top Down inputs'!$A$98:$A$137,0),MATCH(E$1,'Top Down inputs'!$C$96:$Q$96,0))</f>
        <v>233960.99983617439</v>
      </c>
      <c r="F26" s="207">
        <f>INDEX('Top Down inputs'!$C$98:$Q$137,MATCH($A26,'Top Down inputs'!$A$98:$A$137,0),MATCH(F$1,'Top Down inputs'!$C$96:$Q$96,0))</f>
        <v>202518.8980937264</v>
      </c>
      <c r="G26" s="207">
        <f>INDEX('Top Down inputs'!$C$98:$Q$137,MATCH($A26,'Top Down inputs'!$A$98:$A$137,0),MATCH(G$1,'Top Down inputs'!$C$96:$Q$96,0))</f>
        <v>174062.42372520154</v>
      </c>
      <c r="H26" s="207">
        <f>INDEX('Top Down inputs'!$C$98:$Q$137,MATCH($A26,'Top Down inputs'!$A$98:$A$137,0),MATCH(H$1,'Top Down inputs'!$C$96:$Q$96,0))</f>
        <v>139149.02719484395</v>
      </c>
      <c r="I26" s="207">
        <f>INDEX('Top Down inputs'!$C$98:$Q$137,MATCH($A26,'Top Down inputs'!$A$98:$A$137,0),MATCH(I$1,'Top Down inputs'!$C$96:$Q$96,0))</f>
        <v>107655.7591456268</v>
      </c>
      <c r="J26" s="207">
        <f>INDEX('Top Down inputs'!$C$98:$Q$137,MATCH($A26,'Top Down inputs'!$A$98:$A$137,0),MATCH(J$1,'Top Down inputs'!$C$96:$Q$96,0))</f>
        <v>73385.943348799352</v>
      </c>
      <c r="K26" s="207">
        <f>INDEX('Top Down inputs'!$C$98:$Q$137,MATCH($A26,'Top Down inputs'!$A$98:$A$137,0),MATCH(K$1,'Top Down inputs'!$C$96:$Q$96,0))</f>
        <v>43328.488525222005</v>
      </c>
      <c r="L26" s="207">
        <f>INDEX('Top Down inputs'!$C$98:$Q$137,MATCH($A26,'Top Down inputs'!$A$98:$A$137,0),MATCH(L$1,'Top Down inputs'!$C$96:$Q$96,0))</f>
        <v>18958.799111474251</v>
      </c>
      <c r="M26" s="207">
        <f>INDEX('Top Down inputs'!$C$98:$Q$137,MATCH($A26,'Top Down inputs'!$A$98:$A$137,0),MATCH(M$1,'Top Down inputs'!$C$96:$Q$96,0))</f>
        <v>4683.2732805953838</v>
      </c>
      <c r="N26" s="207">
        <f>INDEX('Top Down inputs'!$C$98:$Q$137,MATCH($A26,'Top Down inputs'!$A$98:$A$137,0),MATCH(N$1,'Top Down inputs'!$C$96:$Q$96,0))</f>
        <v>0</v>
      </c>
      <c r="O26" s="207">
        <f>INDEX('Top Down inputs'!$C$98:$Q$137,MATCH($A26,'Top Down inputs'!$A$98:$A$137,0),MATCH(O$1,'Top Down inputs'!$C$96:$Q$96,0))</f>
        <v>0</v>
      </c>
      <c r="P26" s="207">
        <f>INDEX('Top Down inputs'!$C$98:$Q$137,MATCH($A26,'Top Down inputs'!$A$98:$A$137,0),MATCH(P$1,'Top Down inputs'!$C$96:$Q$96,0))</f>
        <v>0</v>
      </c>
      <c r="Q26" s="207">
        <f>INDEX('Top Down inputs'!$C$98:$Q$137,MATCH($A26,'Top Down inputs'!$A$98:$A$137,0),MATCH(Q$1,'Top Down inputs'!$C$96:$Q$96,0))</f>
        <v>0</v>
      </c>
      <c r="R26" s="207">
        <f>INDEX('Top Down inputs'!$C$98:$Q$137,MATCH($A26,'Top Down inputs'!$A$98:$A$137,0),MATCH(R$1,'Top Down inputs'!$C$96:$Q$96,0))</f>
        <v>0</v>
      </c>
      <c r="S26" s="207">
        <f>INDEX('Top Down inputs'!$C$98:$Q$137,MATCH($A26,'Top Down inputs'!$A$98:$A$137,0),MATCH(S$1,'Top Down inputs'!$C$96:$Q$96,0))</f>
        <v>0</v>
      </c>
      <c r="W26" s="8" t="str">
        <v>WN301</v>
      </c>
      <c r="X26" s="95" t="s">
        <v>283</v>
      </c>
      <c r="Y26" s="11">
        <f t="shared" si="15"/>
        <v>233960.99983617439</v>
      </c>
      <c r="Z26" s="97">
        <f t="shared" si="14"/>
        <v>202518.8980937264</v>
      </c>
      <c r="AA26" s="97">
        <f t="shared" si="14"/>
        <v>174062.42372520154</v>
      </c>
      <c r="AB26" s="97">
        <f t="shared" si="14"/>
        <v>139149.02719484395</v>
      </c>
      <c r="AC26" s="97">
        <f t="shared" si="14"/>
        <v>107655.7591456268</v>
      </c>
      <c r="AD26" s="97">
        <f t="shared" si="14"/>
        <v>73385.943348799352</v>
      </c>
      <c r="AE26" s="97">
        <f t="shared" si="14"/>
        <v>43328.488525222005</v>
      </c>
      <c r="AF26" s="97">
        <f t="shared" si="14"/>
        <v>18958.799111474251</v>
      </c>
      <c r="AG26" s="97">
        <f t="shared" si="14"/>
        <v>4683.2732805953838</v>
      </c>
      <c r="AH26" s="97">
        <f t="shared" si="14"/>
        <v>0</v>
      </c>
      <c r="AI26" s="97">
        <f t="shared" si="14"/>
        <v>0</v>
      </c>
      <c r="AJ26" s="97">
        <f t="shared" si="14"/>
        <v>0</v>
      </c>
      <c r="AK26" s="97">
        <f t="shared" si="14"/>
        <v>0</v>
      </c>
      <c r="AL26" s="97">
        <f t="shared" si="16"/>
        <v>0</v>
      </c>
      <c r="AM26" s="97">
        <f t="shared" si="16"/>
        <v>0</v>
      </c>
      <c r="AN26" s="11"/>
      <c r="AO26" s="6"/>
    </row>
    <row r="27" spans="1:44" ht="15" thickBot="1" x14ac:dyDescent="0.4">
      <c r="A27" s="8" t="str">
        <v>WX310</v>
      </c>
      <c r="B27" s="95" t="s">
        <v>284</v>
      </c>
      <c r="C27" s="8" t="s">
        <v>323</v>
      </c>
      <c r="D27" s="8" t="s">
        <v>199</v>
      </c>
      <c r="E27" s="207">
        <f>INDEX('Top Down inputs'!$C$98:$Q$137,MATCH($A27,'Top Down inputs'!$A$98:$A$137,0),MATCH(E$1,'Top Down inputs'!$C$96:$Q$96,0))</f>
        <v>660566.4600630796</v>
      </c>
      <c r="F27" s="207">
        <f>INDEX('Top Down inputs'!$C$98:$Q$137,MATCH($A27,'Top Down inputs'!$A$98:$A$137,0),MATCH(F$1,'Top Down inputs'!$C$96:$Q$96,0))</f>
        <v>597628.81174461299</v>
      </c>
      <c r="G27" s="207">
        <f>INDEX('Top Down inputs'!$C$98:$Q$137,MATCH($A27,'Top Down inputs'!$A$98:$A$137,0),MATCH(G$1,'Top Down inputs'!$C$96:$Q$96,0))</f>
        <v>516418.380325593</v>
      </c>
      <c r="H27" s="207">
        <f>INDEX('Top Down inputs'!$C$98:$Q$137,MATCH($A27,'Top Down inputs'!$A$98:$A$137,0),MATCH(H$1,'Top Down inputs'!$C$96:$Q$96,0))</f>
        <v>423696.97232201253</v>
      </c>
      <c r="I27" s="207">
        <f>INDEX('Top Down inputs'!$C$98:$Q$137,MATCH($A27,'Top Down inputs'!$A$98:$A$137,0),MATCH(I$1,'Top Down inputs'!$C$96:$Q$96,0))</f>
        <v>330763.76131136098</v>
      </c>
      <c r="J27" s="207">
        <f>INDEX('Top Down inputs'!$C$98:$Q$137,MATCH($A27,'Top Down inputs'!$A$98:$A$137,0),MATCH(J$1,'Top Down inputs'!$C$96:$Q$96,0))</f>
        <v>227072.72051000234</v>
      </c>
      <c r="K27" s="207">
        <f>INDEX('Top Down inputs'!$C$98:$Q$137,MATCH($A27,'Top Down inputs'!$A$98:$A$137,0),MATCH(K$1,'Top Down inputs'!$C$96:$Q$96,0))</f>
        <v>134766.28563768693</v>
      </c>
      <c r="L27" s="207">
        <f>INDEX('Top Down inputs'!$C$98:$Q$137,MATCH($A27,'Top Down inputs'!$A$98:$A$137,0),MATCH(L$1,'Top Down inputs'!$C$96:$Q$96,0))</f>
        <v>59271.445944722553</v>
      </c>
      <c r="M27" s="207">
        <f>INDEX('Top Down inputs'!$C$98:$Q$137,MATCH($A27,'Top Down inputs'!$A$98:$A$137,0),MATCH(M$1,'Top Down inputs'!$C$96:$Q$96,0))</f>
        <v>14702.913523649429</v>
      </c>
      <c r="N27" s="207">
        <f>INDEX('Top Down inputs'!$C$98:$Q$137,MATCH($A27,'Top Down inputs'!$A$98:$A$137,0),MATCH(N$1,'Top Down inputs'!$C$96:$Q$96,0))</f>
        <v>0</v>
      </c>
      <c r="O27" s="207">
        <f>INDEX('Top Down inputs'!$C$98:$Q$137,MATCH($A27,'Top Down inputs'!$A$98:$A$137,0),MATCH(O$1,'Top Down inputs'!$C$96:$Q$96,0))</f>
        <v>0</v>
      </c>
      <c r="P27" s="207">
        <f>INDEX('Top Down inputs'!$C$98:$Q$137,MATCH($A27,'Top Down inputs'!$A$98:$A$137,0),MATCH(P$1,'Top Down inputs'!$C$96:$Q$96,0))</f>
        <v>0</v>
      </c>
      <c r="Q27" s="207">
        <f>INDEX('Top Down inputs'!$C$98:$Q$137,MATCH($A27,'Top Down inputs'!$A$98:$A$137,0),MATCH(Q$1,'Top Down inputs'!$C$96:$Q$96,0))</f>
        <v>0</v>
      </c>
      <c r="R27" s="207">
        <f>INDEX('Top Down inputs'!$C$98:$Q$137,MATCH($A27,'Top Down inputs'!$A$98:$A$137,0),MATCH(R$1,'Top Down inputs'!$C$96:$Q$96,0))</f>
        <v>0</v>
      </c>
      <c r="S27" s="207">
        <f>INDEX('Top Down inputs'!$C$98:$Q$137,MATCH($A27,'Top Down inputs'!$A$98:$A$137,0),MATCH(S$1,'Top Down inputs'!$C$96:$Q$96,0))</f>
        <v>0</v>
      </c>
      <c r="W27" s="8" t="str">
        <v>WX310</v>
      </c>
      <c r="X27" s="95" t="s">
        <v>284</v>
      </c>
      <c r="Y27" s="11">
        <f t="shared" si="15"/>
        <v>660566.4600630796</v>
      </c>
      <c r="Z27" s="97">
        <f t="shared" si="14"/>
        <v>597628.81174461299</v>
      </c>
      <c r="AA27" s="97">
        <f t="shared" si="14"/>
        <v>516418.380325593</v>
      </c>
      <c r="AB27" s="97">
        <f t="shared" si="14"/>
        <v>423696.97232201253</v>
      </c>
      <c r="AC27" s="97">
        <f t="shared" si="14"/>
        <v>330763.76131136098</v>
      </c>
      <c r="AD27" s="97">
        <f t="shared" si="14"/>
        <v>227072.72051000234</v>
      </c>
      <c r="AE27" s="97">
        <f t="shared" si="14"/>
        <v>134766.28563768693</v>
      </c>
      <c r="AF27" s="97">
        <f t="shared" si="14"/>
        <v>59271.445944722553</v>
      </c>
      <c r="AG27" s="97">
        <f t="shared" si="14"/>
        <v>14702.913523649429</v>
      </c>
      <c r="AH27" s="97">
        <f t="shared" si="14"/>
        <v>0</v>
      </c>
      <c r="AI27" s="97">
        <f t="shared" si="14"/>
        <v>0</v>
      </c>
      <c r="AJ27" s="97">
        <f t="shared" si="14"/>
        <v>0</v>
      </c>
      <c r="AK27" s="97">
        <f t="shared" si="14"/>
        <v>0</v>
      </c>
      <c r="AL27" s="97">
        <f t="shared" si="16"/>
        <v>0</v>
      </c>
      <c r="AM27" s="97">
        <f t="shared" si="16"/>
        <v>0</v>
      </c>
      <c r="AN27" s="11"/>
      <c r="AO27" s="6"/>
    </row>
    <row r="28" spans="1:44" ht="15" thickBot="1" x14ac:dyDescent="0.4">
      <c r="A28" s="8" t="str">
        <v>WX311</v>
      </c>
      <c r="B28" s="95" t="s">
        <v>285</v>
      </c>
      <c r="C28" s="8" t="s">
        <v>323</v>
      </c>
      <c r="D28" s="8" t="s">
        <v>199</v>
      </c>
      <c r="E28" s="207">
        <f>INDEX('Top Down inputs'!$C$98:$Q$137,MATCH($A28,'Top Down inputs'!$A$98:$A$137,0),MATCH(E$1,'Top Down inputs'!$C$96:$Q$96,0))</f>
        <v>451137.71284206118</v>
      </c>
      <c r="F28" s="207">
        <f>INDEX('Top Down inputs'!$C$98:$Q$137,MATCH($A28,'Top Down inputs'!$A$98:$A$137,0),MATCH(F$1,'Top Down inputs'!$C$96:$Q$96,0))</f>
        <v>390509.1556168489</v>
      </c>
      <c r="G28" s="207">
        <f>INDEX('Top Down inputs'!$C$98:$Q$137,MATCH($A28,'Top Down inputs'!$A$98:$A$137,0),MATCH(G$1,'Top Down inputs'!$C$96:$Q$96,0))</f>
        <v>270250.25889319275</v>
      </c>
      <c r="H28" s="207">
        <f>INDEX('Top Down inputs'!$C$98:$Q$137,MATCH($A28,'Top Down inputs'!$A$98:$A$137,0),MATCH(H$1,'Top Down inputs'!$C$96:$Q$96,0))</f>
        <v>268315.54796242382</v>
      </c>
      <c r="I28" s="207">
        <f>INDEX('Top Down inputs'!$C$98:$Q$137,MATCH($A28,'Top Down inputs'!$A$98:$A$137,0),MATCH(I$1,'Top Down inputs'!$C$96:$Q$96,0))</f>
        <v>207588.32877805349</v>
      </c>
      <c r="J28" s="207">
        <f>INDEX('Top Down inputs'!$C$98:$Q$137,MATCH($A28,'Top Down inputs'!$A$98:$A$137,0),MATCH(J$1,'Top Down inputs'!$C$96:$Q$96,0))</f>
        <v>141507.20274027259</v>
      </c>
      <c r="K28" s="207">
        <f>INDEX('Top Down inputs'!$C$98:$Q$137,MATCH($A28,'Top Down inputs'!$A$98:$A$137,0),MATCH(K$1,'Top Down inputs'!$C$96:$Q$96,0))</f>
        <v>83548.605228476328</v>
      </c>
      <c r="L28" s="207">
        <f>INDEX('Top Down inputs'!$C$98:$Q$137,MATCH($A28,'Top Down inputs'!$A$98:$A$137,0),MATCH(L$1,'Top Down inputs'!$C$96:$Q$96,0))</f>
        <v>36557.500076387303</v>
      </c>
      <c r="M28" s="207">
        <f>INDEX('Top Down inputs'!$C$98:$Q$137,MATCH($A28,'Top Down inputs'!$A$98:$A$137,0),MATCH(M$1,'Top Down inputs'!$C$96:$Q$96,0))</f>
        <v>9030.5700433045549</v>
      </c>
      <c r="N28" s="207">
        <f>INDEX('Top Down inputs'!$C$98:$Q$137,MATCH($A28,'Top Down inputs'!$A$98:$A$137,0),MATCH(N$1,'Top Down inputs'!$C$96:$Q$96,0))</f>
        <v>0</v>
      </c>
      <c r="O28" s="207">
        <f>INDEX('Top Down inputs'!$C$98:$Q$137,MATCH($A28,'Top Down inputs'!$A$98:$A$137,0),MATCH(O$1,'Top Down inputs'!$C$96:$Q$96,0))</f>
        <v>0</v>
      </c>
      <c r="P28" s="207">
        <f>INDEX('Top Down inputs'!$C$98:$Q$137,MATCH($A28,'Top Down inputs'!$A$98:$A$137,0),MATCH(P$1,'Top Down inputs'!$C$96:$Q$96,0))</f>
        <v>0</v>
      </c>
      <c r="Q28" s="207">
        <f>INDEX('Top Down inputs'!$C$98:$Q$137,MATCH($A28,'Top Down inputs'!$A$98:$A$137,0),MATCH(Q$1,'Top Down inputs'!$C$96:$Q$96,0))</f>
        <v>0</v>
      </c>
      <c r="R28" s="207">
        <f>INDEX('Top Down inputs'!$C$98:$Q$137,MATCH($A28,'Top Down inputs'!$A$98:$A$137,0),MATCH(R$1,'Top Down inputs'!$C$96:$Q$96,0))</f>
        <v>0</v>
      </c>
      <c r="S28" s="207">
        <f>INDEX('Top Down inputs'!$C$98:$Q$137,MATCH($A28,'Top Down inputs'!$A$98:$A$137,0),MATCH(S$1,'Top Down inputs'!$C$96:$Q$96,0))</f>
        <v>0</v>
      </c>
      <c r="W28" s="8" t="str">
        <v>WX311</v>
      </c>
      <c r="X28" s="95" t="s">
        <v>285</v>
      </c>
      <c r="Y28" s="11">
        <f t="shared" si="15"/>
        <v>451137.71284206118</v>
      </c>
      <c r="Z28" s="97">
        <f t="shared" si="14"/>
        <v>390509.1556168489</v>
      </c>
      <c r="AA28" s="97">
        <f t="shared" si="14"/>
        <v>270250.25889319275</v>
      </c>
      <c r="AB28" s="97">
        <f t="shared" si="14"/>
        <v>268315.54796242382</v>
      </c>
      <c r="AC28" s="97">
        <f t="shared" si="14"/>
        <v>207588.32877805349</v>
      </c>
      <c r="AD28" s="97">
        <f t="shared" si="14"/>
        <v>141507.20274027259</v>
      </c>
      <c r="AE28" s="97">
        <f t="shared" si="14"/>
        <v>83548.605228476328</v>
      </c>
      <c r="AF28" s="97">
        <f t="shared" si="14"/>
        <v>36557.500076387303</v>
      </c>
      <c r="AG28" s="97">
        <f t="shared" si="14"/>
        <v>9030.5700433045549</v>
      </c>
      <c r="AH28" s="97">
        <f t="shared" si="14"/>
        <v>0</v>
      </c>
      <c r="AI28" s="97">
        <f t="shared" si="14"/>
        <v>0</v>
      </c>
      <c r="AJ28" s="97">
        <f t="shared" si="14"/>
        <v>0</v>
      </c>
      <c r="AK28" s="97">
        <f t="shared" si="14"/>
        <v>0</v>
      </c>
      <c r="AL28" s="97">
        <f t="shared" si="16"/>
        <v>0</v>
      </c>
      <c r="AM28" s="97">
        <f t="shared" si="16"/>
        <v>0</v>
      </c>
      <c r="AN28" s="11"/>
      <c r="AO28" s="6"/>
    </row>
    <row r="29" spans="1:44" ht="15" thickBot="1" x14ac:dyDescent="0.4">
      <c r="A29" s="8" t="str">
        <v>WN302</v>
      </c>
      <c r="B29" s="95" t="s">
        <v>286</v>
      </c>
      <c r="C29" s="8" t="s">
        <v>13</v>
      </c>
      <c r="D29" s="8" t="s">
        <v>199</v>
      </c>
      <c r="E29" s="207">
        <f>INDEX('Top Down inputs'!$C$98:$Q$137,MATCH($A29,'Top Down inputs'!$A$98:$A$137,0),MATCH(E$1,'Top Down inputs'!$C$96:$Q$96,0))</f>
        <v>1601.4994713157487</v>
      </c>
      <c r="F29" s="207">
        <f>INDEX('Top Down inputs'!$C$98:$Q$137,MATCH($A29,'Top Down inputs'!$A$98:$A$137,0),MATCH(F$1,'Top Down inputs'!$C$96:$Q$96,0))</f>
        <v>1224.758327263195</v>
      </c>
      <c r="G29" s="207">
        <f>INDEX('Top Down inputs'!$C$98:$Q$137,MATCH($A29,'Top Down inputs'!$A$98:$A$137,0),MATCH(G$1,'Top Down inputs'!$C$96:$Q$96,0))</f>
        <v>1227.8012701616362</v>
      </c>
      <c r="H29" s="207">
        <f>INDEX('Top Down inputs'!$C$98:$Q$137,MATCH($A29,'Top Down inputs'!$A$98:$A$137,0),MATCH(H$1,'Top Down inputs'!$C$96:$Q$96,0))</f>
        <v>933.20855403911582</v>
      </c>
      <c r="I29" s="207">
        <f>INDEX('Top Down inputs'!$C$98:$Q$137,MATCH($A29,'Top Down inputs'!$A$98:$A$137,0),MATCH(I$1,'Top Down inputs'!$C$96:$Q$96,0))</f>
        <v>728.51965339823562</v>
      </c>
      <c r="J29" s="207">
        <f>INDEX('Top Down inputs'!$C$98:$Q$137,MATCH($A29,'Top Down inputs'!$A$98:$A$137,0),MATCH(J$1,'Top Down inputs'!$C$96:$Q$96,0))</f>
        <v>500.13622709538134</v>
      </c>
      <c r="K29" s="207">
        <f>INDEX('Top Down inputs'!$C$98:$Q$137,MATCH($A29,'Top Down inputs'!$A$98:$A$137,0),MATCH(K$1,'Top Down inputs'!$C$96:$Q$96,0))</f>
        <v>296.82782452735108</v>
      </c>
      <c r="L29" s="207">
        <f>INDEX('Top Down inputs'!$C$98:$Q$137,MATCH($A29,'Top Down inputs'!$A$98:$A$137,0),MATCH(L$1,'Top Down inputs'!$C$96:$Q$96,0))</f>
        <v>130.54759410422267</v>
      </c>
      <c r="M29" s="207">
        <f>INDEX('Top Down inputs'!$C$98:$Q$137,MATCH($A29,'Top Down inputs'!$A$98:$A$137,0),MATCH(M$1,'Top Down inputs'!$C$96:$Q$96,0))</f>
        <v>32.38372130528014</v>
      </c>
      <c r="N29" s="207">
        <f>INDEX('Top Down inputs'!$C$98:$Q$137,MATCH($A29,'Top Down inputs'!$A$98:$A$137,0),MATCH(N$1,'Top Down inputs'!$C$96:$Q$96,0))</f>
        <v>0</v>
      </c>
      <c r="O29" s="207">
        <f>INDEX('Top Down inputs'!$C$98:$Q$137,MATCH($A29,'Top Down inputs'!$A$98:$A$137,0),MATCH(O$1,'Top Down inputs'!$C$96:$Q$96,0))</f>
        <v>0</v>
      </c>
      <c r="P29" s="207">
        <f>INDEX('Top Down inputs'!$C$98:$Q$137,MATCH($A29,'Top Down inputs'!$A$98:$A$137,0),MATCH(P$1,'Top Down inputs'!$C$96:$Q$96,0))</f>
        <v>0</v>
      </c>
      <c r="Q29" s="207">
        <f>INDEX('Top Down inputs'!$C$98:$Q$137,MATCH($A29,'Top Down inputs'!$A$98:$A$137,0),MATCH(Q$1,'Top Down inputs'!$C$96:$Q$96,0))</f>
        <v>0</v>
      </c>
      <c r="R29" s="207">
        <f>INDEX('Top Down inputs'!$C$98:$Q$137,MATCH($A29,'Top Down inputs'!$A$98:$A$137,0),MATCH(R$1,'Top Down inputs'!$C$96:$Q$96,0))</f>
        <v>0</v>
      </c>
      <c r="S29" s="207">
        <f>INDEX('Top Down inputs'!$C$98:$Q$137,MATCH($A29,'Top Down inputs'!$A$98:$A$137,0),MATCH(S$1,'Top Down inputs'!$C$96:$Q$96,0))</f>
        <v>0</v>
      </c>
      <c r="W29" s="8" t="str">
        <v>WN302</v>
      </c>
      <c r="X29" s="95" t="s">
        <v>286</v>
      </c>
      <c r="Y29" s="11">
        <f t="shared" si="15"/>
        <v>1601.4994713157487</v>
      </c>
      <c r="Z29" s="97">
        <f t="shared" si="14"/>
        <v>1224.758327263195</v>
      </c>
      <c r="AA29" s="97">
        <f t="shared" si="14"/>
        <v>1227.8012701616362</v>
      </c>
      <c r="AB29" s="97">
        <f t="shared" si="14"/>
        <v>933.20855403911582</v>
      </c>
      <c r="AC29" s="97">
        <f t="shared" si="14"/>
        <v>728.51965339823562</v>
      </c>
      <c r="AD29" s="97">
        <f t="shared" si="14"/>
        <v>500.13622709538134</v>
      </c>
      <c r="AE29" s="97">
        <f t="shared" si="14"/>
        <v>296.82782452735108</v>
      </c>
      <c r="AF29" s="97">
        <f t="shared" si="14"/>
        <v>130.54759410422267</v>
      </c>
      <c r="AG29" s="97">
        <f t="shared" si="14"/>
        <v>32.38372130528014</v>
      </c>
      <c r="AH29" s="97">
        <f t="shared" si="14"/>
        <v>0</v>
      </c>
      <c r="AI29" s="97">
        <f t="shared" si="14"/>
        <v>0</v>
      </c>
      <c r="AJ29" s="97">
        <f t="shared" si="14"/>
        <v>0</v>
      </c>
      <c r="AK29" s="97">
        <f t="shared" si="14"/>
        <v>0</v>
      </c>
      <c r="AL29" s="97">
        <f t="shared" si="16"/>
        <v>0</v>
      </c>
      <c r="AM29" s="97">
        <f t="shared" si="16"/>
        <v>0</v>
      </c>
      <c r="AN29" s="11"/>
      <c r="AO29" s="6"/>
    </row>
    <row r="30" spans="1:44" ht="15" thickBot="1" x14ac:dyDescent="0.4">
      <c r="A30" s="8" t="str">
        <v>WX312</v>
      </c>
      <c r="B30" s="95" t="s">
        <v>287</v>
      </c>
      <c r="C30" s="8" t="s">
        <v>13</v>
      </c>
      <c r="D30" s="8" t="s">
        <v>199</v>
      </c>
      <c r="E30" s="207">
        <f>INDEX('Top Down inputs'!$C$98:$Q$137,MATCH($A30,'Top Down inputs'!$A$98:$A$137,0),MATCH(E$1,'Top Down inputs'!$C$96:$Q$96,0))</f>
        <v>2187.4686396495772</v>
      </c>
      <c r="F30" s="207">
        <f>INDEX('Top Down inputs'!$C$98:$Q$137,MATCH($A30,'Top Down inputs'!$A$98:$A$137,0),MATCH(F$1,'Top Down inputs'!$C$96:$Q$96,0))</f>
        <v>1741.1980951228609</v>
      </c>
      <c r="G30" s="207">
        <f>INDEX('Top Down inputs'!$C$98:$Q$137,MATCH($A30,'Top Down inputs'!$A$98:$A$137,0),MATCH(G$1,'Top Down inputs'!$C$96:$Q$96,0))</f>
        <v>1260.6976962338865</v>
      </c>
      <c r="H30" s="207">
        <f>INDEX('Top Down inputs'!$C$98:$Q$137,MATCH($A30,'Top Down inputs'!$A$98:$A$137,0),MATCH(H$1,'Top Down inputs'!$C$96:$Q$96,0))</f>
        <v>1298.4835950609763</v>
      </c>
      <c r="I30" s="207">
        <f>INDEX('Top Down inputs'!$C$98:$Q$137,MATCH($A30,'Top Down inputs'!$A$98:$A$137,0),MATCH(I$1,'Top Down inputs'!$C$96:$Q$96,0))</f>
        <v>1013.6756832358253</v>
      </c>
      <c r="J30" s="207">
        <f>INDEX('Top Down inputs'!$C$98:$Q$137,MATCH($A30,'Top Down inputs'!$A$98:$A$137,0),MATCH(J$1,'Top Down inputs'!$C$96:$Q$96,0))</f>
        <v>695.89877136062228</v>
      </c>
      <c r="K30" s="207">
        <f>INDEX('Top Down inputs'!$C$98:$Q$137,MATCH($A30,'Top Down inputs'!$A$98:$A$137,0),MATCH(K$1,'Top Down inputs'!$C$96:$Q$96,0))</f>
        <v>413.01171001723185</v>
      </c>
      <c r="L30" s="207">
        <f>INDEX('Top Down inputs'!$C$98:$Q$137,MATCH($A30,'Top Down inputs'!$A$98:$A$137,0),MATCH(L$1,'Top Down inputs'!$C$96:$Q$96,0))</f>
        <v>181.64633037847929</v>
      </c>
      <c r="M30" s="207">
        <f>INDEX('Top Down inputs'!$C$98:$Q$137,MATCH($A30,'Top Down inputs'!$A$98:$A$137,0),MATCH(M$1,'Top Down inputs'!$C$96:$Q$96,0))</f>
        <v>45.059307139795415</v>
      </c>
      <c r="N30" s="207">
        <f>INDEX('Top Down inputs'!$C$98:$Q$137,MATCH($A30,'Top Down inputs'!$A$98:$A$137,0),MATCH(N$1,'Top Down inputs'!$C$96:$Q$96,0))</f>
        <v>0</v>
      </c>
      <c r="O30" s="207">
        <f>INDEX('Top Down inputs'!$C$98:$Q$137,MATCH($A30,'Top Down inputs'!$A$98:$A$137,0),MATCH(O$1,'Top Down inputs'!$C$96:$Q$96,0))</f>
        <v>0</v>
      </c>
      <c r="P30" s="207">
        <f>INDEX('Top Down inputs'!$C$98:$Q$137,MATCH($A30,'Top Down inputs'!$A$98:$A$137,0),MATCH(P$1,'Top Down inputs'!$C$96:$Q$96,0))</f>
        <v>0</v>
      </c>
      <c r="Q30" s="207">
        <f>INDEX('Top Down inputs'!$C$98:$Q$137,MATCH($A30,'Top Down inputs'!$A$98:$A$137,0),MATCH(Q$1,'Top Down inputs'!$C$96:$Q$96,0))</f>
        <v>0</v>
      </c>
      <c r="R30" s="207">
        <f>INDEX('Top Down inputs'!$C$98:$Q$137,MATCH($A30,'Top Down inputs'!$A$98:$A$137,0),MATCH(R$1,'Top Down inputs'!$C$96:$Q$96,0))</f>
        <v>0</v>
      </c>
      <c r="S30" s="207">
        <f>INDEX('Top Down inputs'!$C$98:$Q$137,MATCH($A30,'Top Down inputs'!$A$98:$A$137,0),MATCH(S$1,'Top Down inputs'!$C$96:$Q$96,0))</f>
        <v>0</v>
      </c>
      <c r="T30" s="7"/>
      <c r="W30" s="8" t="str">
        <v>WX312</v>
      </c>
      <c r="X30" s="95" t="s">
        <v>287</v>
      </c>
      <c r="Y30" s="11">
        <f t="shared" si="15"/>
        <v>2187.4686396495772</v>
      </c>
      <c r="Z30" s="97">
        <f t="shared" si="14"/>
        <v>1741.1980951228609</v>
      </c>
      <c r="AA30" s="97">
        <f t="shared" si="14"/>
        <v>1260.6976962338865</v>
      </c>
      <c r="AB30" s="97">
        <f t="shared" si="14"/>
        <v>1298.4835950609763</v>
      </c>
      <c r="AC30" s="97">
        <f t="shared" si="14"/>
        <v>1013.6756832358253</v>
      </c>
      <c r="AD30" s="97">
        <f t="shared" si="14"/>
        <v>695.89877136062228</v>
      </c>
      <c r="AE30" s="97">
        <f t="shared" si="14"/>
        <v>413.01171001723185</v>
      </c>
      <c r="AF30" s="97">
        <f t="shared" si="14"/>
        <v>181.64633037847929</v>
      </c>
      <c r="AG30" s="97">
        <f t="shared" si="14"/>
        <v>45.059307139795415</v>
      </c>
      <c r="AH30" s="97">
        <f t="shared" si="14"/>
        <v>0</v>
      </c>
      <c r="AI30" s="97">
        <f t="shared" si="14"/>
        <v>0</v>
      </c>
      <c r="AJ30" s="97">
        <f t="shared" si="14"/>
        <v>0</v>
      </c>
      <c r="AK30" s="97">
        <f t="shared" si="14"/>
        <v>0</v>
      </c>
      <c r="AL30" s="97">
        <f t="shared" si="16"/>
        <v>0</v>
      </c>
      <c r="AM30" s="97">
        <f t="shared" si="16"/>
        <v>0</v>
      </c>
      <c r="AN30" s="11"/>
      <c r="AO30" s="6"/>
    </row>
    <row r="31" spans="1:44" s="95" customFormat="1" ht="15" thickBot="1" x14ac:dyDescent="0.4">
      <c r="A31" s="8" t="str">
        <v>WX338</v>
      </c>
      <c r="B31" s="95" t="s">
        <v>288</v>
      </c>
      <c r="C31" s="8" t="s">
        <v>13</v>
      </c>
      <c r="D31" s="8" t="s">
        <v>199</v>
      </c>
      <c r="E31" s="207">
        <f>INDEX('Top Down inputs'!$C$98:$Q$137,MATCH($A31,'Top Down inputs'!$A$98:$A$137,0),MATCH(E$1,'Top Down inputs'!$C$96:$Q$96,0))</f>
        <v>1813.7807894499183</v>
      </c>
      <c r="F31" s="207">
        <f>INDEX('Top Down inputs'!$C$98:$Q$137,MATCH($A31,'Top Down inputs'!$A$98:$A$137,0),MATCH(F$1,'Top Down inputs'!$C$96:$Q$96,0))</f>
        <v>2037.2958321756976</v>
      </c>
      <c r="G31" s="207">
        <f>INDEX('Top Down inputs'!$C$98:$Q$137,MATCH($A31,'Top Down inputs'!$A$98:$A$137,0),MATCH(G$1,'Top Down inputs'!$C$96:$Q$96,0))</f>
        <v>1248.3268467313089</v>
      </c>
      <c r="H31" s="207">
        <f>INDEX('Top Down inputs'!$C$98:$Q$137,MATCH($A31,'Top Down inputs'!$A$98:$A$137,0),MATCH(H$1,'Top Down inputs'!$C$96:$Q$96,0))</f>
        <v>1284.2282452721536</v>
      </c>
      <c r="I31" s="207">
        <f>INDEX('Top Down inputs'!$C$98:$Q$137,MATCH($A31,'Top Down inputs'!$A$98:$A$137,0),MATCH(I$1,'Top Down inputs'!$C$96:$Q$96,0))</f>
        <v>993.57192391606463</v>
      </c>
      <c r="J31" s="207">
        <f>INDEX('Top Down inputs'!$C$98:$Q$137,MATCH($A31,'Top Down inputs'!$A$98:$A$137,0),MATCH(J$1,'Top Down inputs'!$C$96:$Q$96,0))</f>
        <v>677.2904069426537</v>
      </c>
      <c r="K31" s="207">
        <f>INDEX('Top Down inputs'!$C$98:$Q$137,MATCH($A31,'Top Down inputs'!$A$98:$A$137,0),MATCH(K$1,'Top Down inputs'!$C$96:$Q$96,0))</f>
        <v>399.88543154617406</v>
      </c>
      <c r="L31" s="207">
        <f>INDEX('Top Down inputs'!$C$98:$Q$137,MATCH($A31,'Top Down inputs'!$A$98:$A$137,0),MATCH(L$1,'Top Down inputs'!$C$96:$Q$96,0))</f>
        <v>174.97373719546928</v>
      </c>
      <c r="M31" s="207">
        <f>INDEX('Top Down inputs'!$C$98:$Q$137,MATCH($A31,'Top Down inputs'!$A$98:$A$137,0),MATCH(M$1,'Top Down inputs'!$C$96:$Q$96,0))</f>
        <v>43.222665285667404</v>
      </c>
      <c r="N31" s="207">
        <f>INDEX('Top Down inputs'!$C$98:$Q$137,MATCH($A31,'Top Down inputs'!$A$98:$A$137,0),MATCH(N$1,'Top Down inputs'!$C$96:$Q$96,0))</f>
        <v>0</v>
      </c>
      <c r="O31" s="207">
        <f>INDEX('Top Down inputs'!$C$98:$Q$137,MATCH($A31,'Top Down inputs'!$A$98:$A$137,0),MATCH(O$1,'Top Down inputs'!$C$96:$Q$96,0))</f>
        <v>0</v>
      </c>
      <c r="P31" s="207">
        <f>INDEX('Top Down inputs'!$C$98:$Q$137,MATCH($A31,'Top Down inputs'!$A$98:$A$137,0),MATCH(P$1,'Top Down inputs'!$C$96:$Q$96,0))</f>
        <v>0</v>
      </c>
      <c r="Q31" s="207">
        <f>INDEX('Top Down inputs'!$C$98:$Q$137,MATCH($A31,'Top Down inputs'!$A$98:$A$137,0),MATCH(Q$1,'Top Down inputs'!$C$96:$Q$96,0))</f>
        <v>0</v>
      </c>
      <c r="R31" s="207">
        <f>INDEX('Top Down inputs'!$C$98:$Q$137,MATCH($A31,'Top Down inputs'!$A$98:$A$137,0),MATCH(R$1,'Top Down inputs'!$C$96:$Q$96,0))</f>
        <v>0</v>
      </c>
      <c r="S31" s="207">
        <f>INDEX('Top Down inputs'!$C$98:$Q$137,MATCH($A31,'Top Down inputs'!$A$98:$A$137,0),MATCH(S$1,'Top Down inputs'!$C$96:$Q$96,0))</f>
        <v>0</v>
      </c>
      <c r="T31" s="7"/>
      <c r="W31" s="8" t="str">
        <v>WX338</v>
      </c>
      <c r="X31" s="95" t="s">
        <v>288</v>
      </c>
      <c r="Y31" s="11">
        <f t="shared" si="15"/>
        <v>1813.7807894499183</v>
      </c>
      <c r="Z31" s="97">
        <f t="shared" si="14"/>
        <v>2037.2958321756976</v>
      </c>
      <c r="AA31" s="97">
        <f t="shared" si="14"/>
        <v>1248.3268467313089</v>
      </c>
      <c r="AB31" s="97">
        <f t="shared" si="14"/>
        <v>1284.2282452721536</v>
      </c>
      <c r="AC31" s="97">
        <f t="shared" si="14"/>
        <v>993.57192391606463</v>
      </c>
      <c r="AD31" s="97">
        <f t="shared" si="14"/>
        <v>677.2904069426537</v>
      </c>
      <c r="AE31" s="97">
        <f t="shared" si="14"/>
        <v>399.88543154617406</v>
      </c>
      <c r="AF31" s="97">
        <f t="shared" si="14"/>
        <v>174.97373719546928</v>
      </c>
      <c r="AG31" s="97">
        <f t="shared" si="14"/>
        <v>43.222665285667404</v>
      </c>
      <c r="AH31" s="97">
        <f t="shared" si="14"/>
        <v>0</v>
      </c>
      <c r="AI31" s="97">
        <f t="shared" si="14"/>
        <v>0</v>
      </c>
      <c r="AJ31" s="97">
        <f t="shared" si="14"/>
        <v>0</v>
      </c>
      <c r="AK31" s="97">
        <f t="shared" si="14"/>
        <v>0</v>
      </c>
      <c r="AL31" s="97">
        <f t="shared" si="16"/>
        <v>0</v>
      </c>
      <c r="AM31" s="97">
        <f t="shared" si="16"/>
        <v>0</v>
      </c>
      <c r="AN31" s="11"/>
      <c r="AO31" s="6"/>
    </row>
    <row r="32" spans="1:44" s="95" customFormat="1" ht="15" thickBot="1" x14ac:dyDescent="0.4">
      <c r="A32" s="8" t="str">
        <v>WN336</v>
      </c>
      <c r="B32" s="95" t="s">
        <v>289</v>
      </c>
      <c r="C32" s="8" t="s">
        <v>13</v>
      </c>
      <c r="D32" s="8" t="s">
        <v>199</v>
      </c>
      <c r="E32" s="207">
        <f>INDEX('Top Down inputs'!$C$98:$Q$137,MATCH($A32,'Top Down inputs'!$A$98:$A$137,0),MATCH(E$1,'Top Down inputs'!$C$96:$Q$96,0))</f>
        <v>941.90361406154625</v>
      </c>
      <c r="F32" s="207">
        <f>INDEX('Top Down inputs'!$C$98:$Q$137,MATCH($A32,'Top Down inputs'!$A$98:$A$137,0),MATCH(F$1,'Top Down inputs'!$C$96:$Q$96,0))</f>
        <v>871.54987768786896</v>
      </c>
      <c r="G32" s="207">
        <f>INDEX('Top Down inputs'!$C$98:$Q$137,MATCH($A32,'Top Down inputs'!$A$98:$A$137,0),MATCH(G$1,'Top Down inputs'!$C$96:$Q$96,0))</f>
        <v>600.36837970373449</v>
      </c>
      <c r="H32" s="207">
        <f>INDEX('Top Down inputs'!$C$98:$Q$137,MATCH($A32,'Top Down inputs'!$A$98:$A$137,0),MATCH(H$1,'Top Down inputs'!$C$96:$Q$96,0))</f>
        <v>643.9081417771763</v>
      </c>
      <c r="I32" s="207">
        <f>INDEX('Top Down inputs'!$C$98:$Q$137,MATCH($A32,'Top Down inputs'!$A$98:$A$137,0),MATCH(I$1,'Top Down inputs'!$C$96:$Q$96,0))</f>
        <v>498.17394501799595</v>
      </c>
      <c r="J32" s="207">
        <f>INDEX('Top Down inputs'!$C$98:$Q$137,MATCH($A32,'Top Down inputs'!$A$98:$A$137,0),MATCH(J$1,'Top Down inputs'!$C$96:$Q$96,0))</f>
        <v>339.59135300402204</v>
      </c>
      <c r="K32" s="207">
        <f>INDEX('Top Down inputs'!$C$98:$Q$137,MATCH($A32,'Top Down inputs'!$A$98:$A$137,0),MATCH(K$1,'Top Down inputs'!$C$96:$Q$96,0))</f>
        <v>200.501340862577</v>
      </c>
      <c r="L32" s="207">
        <f>INDEX('Top Down inputs'!$C$98:$Q$137,MATCH($A32,'Top Down inputs'!$A$98:$A$137,0),MATCH(L$1,'Top Down inputs'!$C$96:$Q$96,0))</f>
        <v>87.73130040716886</v>
      </c>
      <c r="M32" s="207">
        <f>INDEX('Top Down inputs'!$C$98:$Q$137,MATCH($A32,'Top Down inputs'!$A$98:$A$137,0),MATCH(M$1,'Top Down inputs'!$C$96:$Q$96,0))</f>
        <v>21.671713100230818</v>
      </c>
      <c r="N32" s="207">
        <f>INDEX('Top Down inputs'!$C$98:$Q$137,MATCH($A32,'Top Down inputs'!$A$98:$A$137,0),MATCH(N$1,'Top Down inputs'!$C$96:$Q$96,0))</f>
        <v>0</v>
      </c>
      <c r="O32" s="207">
        <f>INDEX('Top Down inputs'!$C$98:$Q$137,MATCH($A32,'Top Down inputs'!$A$98:$A$137,0),MATCH(O$1,'Top Down inputs'!$C$96:$Q$96,0))</f>
        <v>0</v>
      </c>
      <c r="P32" s="207">
        <f>INDEX('Top Down inputs'!$C$98:$Q$137,MATCH($A32,'Top Down inputs'!$A$98:$A$137,0),MATCH(P$1,'Top Down inputs'!$C$96:$Q$96,0))</f>
        <v>0</v>
      </c>
      <c r="Q32" s="207">
        <f>INDEX('Top Down inputs'!$C$98:$Q$137,MATCH($A32,'Top Down inputs'!$A$98:$A$137,0),MATCH(Q$1,'Top Down inputs'!$C$96:$Q$96,0))</f>
        <v>0</v>
      </c>
      <c r="R32" s="207">
        <f>INDEX('Top Down inputs'!$C$98:$Q$137,MATCH($A32,'Top Down inputs'!$A$98:$A$137,0),MATCH(R$1,'Top Down inputs'!$C$96:$Q$96,0))</f>
        <v>0</v>
      </c>
      <c r="S32" s="207">
        <f>INDEX('Top Down inputs'!$C$98:$Q$137,MATCH($A32,'Top Down inputs'!$A$98:$A$137,0),MATCH(S$1,'Top Down inputs'!$C$96:$Q$96,0))</f>
        <v>0</v>
      </c>
      <c r="T32" s="7"/>
      <c r="W32" s="8" t="str">
        <v>WN336</v>
      </c>
      <c r="X32" s="95" t="s">
        <v>289</v>
      </c>
      <c r="Y32" s="11">
        <f t="shared" si="15"/>
        <v>941.90361406154625</v>
      </c>
      <c r="Z32" s="97">
        <f t="shared" si="14"/>
        <v>871.54987768786896</v>
      </c>
      <c r="AA32" s="97">
        <f t="shared" si="14"/>
        <v>600.36837970373449</v>
      </c>
      <c r="AB32" s="97">
        <f t="shared" si="14"/>
        <v>643.9081417771763</v>
      </c>
      <c r="AC32" s="97">
        <f t="shared" si="14"/>
        <v>498.17394501799595</v>
      </c>
      <c r="AD32" s="97">
        <f t="shared" si="14"/>
        <v>339.59135300402204</v>
      </c>
      <c r="AE32" s="97">
        <f t="shared" si="14"/>
        <v>200.501340862577</v>
      </c>
      <c r="AF32" s="97">
        <f t="shared" si="14"/>
        <v>87.73130040716886</v>
      </c>
      <c r="AG32" s="97">
        <f t="shared" si="14"/>
        <v>21.671713100230818</v>
      </c>
      <c r="AH32" s="97">
        <f t="shared" si="14"/>
        <v>0</v>
      </c>
      <c r="AI32" s="97">
        <f t="shared" si="14"/>
        <v>0</v>
      </c>
      <c r="AJ32" s="97">
        <f t="shared" si="14"/>
        <v>0</v>
      </c>
      <c r="AK32" s="97">
        <f t="shared" si="14"/>
        <v>0</v>
      </c>
      <c r="AL32" s="97">
        <f t="shared" si="16"/>
        <v>0</v>
      </c>
      <c r="AM32" s="97">
        <f t="shared" si="16"/>
        <v>0</v>
      </c>
      <c r="AN32" s="11"/>
      <c r="AO32" s="6"/>
    </row>
    <row r="33" spans="1:41" s="95" customFormat="1" ht="15" thickBot="1" x14ac:dyDescent="0.4">
      <c r="A33" s="8" t="str">
        <v>WN303</v>
      </c>
      <c r="B33" s="95" t="s">
        <v>290</v>
      </c>
      <c r="C33" s="8" t="s">
        <v>13</v>
      </c>
      <c r="D33" s="8" t="s">
        <v>199</v>
      </c>
      <c r="E33" s="207">
        <f>INDEX('Top Down inputs'!$C$98:$Q$137,MATCH($A33,'Top Down inputs'!$A$98:$A$137,0),MATCH(E$1,'Top Down inputs'!$C$96:$Q$96,0))</f>
        <v>18709.712448224407</v>
      </c>
      <c r="F33" s="207">
        <f>INDEX('Top Down inputs'!$C$98:$Q$137,MATCH($A33,'Top Down inputs'!$A$98:$A$137,0),MATCH(F$1,'Top Down inputs'!$C$96:$Q$96,0))</f>
        <v>16195.307556892341</v>
      </c>
      <c r="G33" s="207">
        <f>INDEX('Top Down inputs'!$C$98:$Q$137,MATCH($A33,'Top Down inputs'!$A$98:$A$137,0),MATCH(G$1,'Top Down inputs'!$C$96:$Q$96,0))</f>
        <v>12036.821572690946</v>
      </c>
      <c r="H33" s="207">
        <f>INDEX('Top Down inputs'!$C$98:$Q$137,MATCH($A33,'Top Down inputs'!$A$98:$A$137,0),MATCH(H$1,'Top Down inputs'!$C$96:$Q$96,0))</f>
        <v>11127.65925982828</v>
      </c>
      <c r="I33" s="207">
        <f>INDEX('Top Down inputs'!$C$98:$Q$137,MATCH($A33,'Top Down inputs'!$A$98:$A$137,0),MATCH(I$1,'Top Down inputs'!$C$96:$Q$96,0))</f>
        <v>8609.1626314658588</v>
      </c>
      <c r="J33" s="207">
        <f>INDEX('Top Down inputs'!$C$98:$Q$137,MATCH($A33,'Top Down inputs'!$A$98:$A$137,0),MATCH(J$1,'Top Down inputs'!$C$96:$Q$96,0))</f>
        <v>5868.6272445371396</v>
      </c>
      <c r="K33" s="207">
        <f>INDEX('Top Down inputs'!$C$98:$Q$137,MATCH($A33,'Top Down inputs'!$A$98:$A$137,0),MATCH(K$1,'Top Down inputs'!$C$96:$Q$96,0))</f>
        <v>3464.95168720745</v>
      </c>
      <c r="L33" s="207">
        <f>INDEX('Top Down inputs'!$C$98:$Q$137,MATCH($A33,'Top Down inputs'!$A$98:$A$137,0),MATCH(L$1,'Top Down inputs'!$C$96:$Q$96,0))</f>
        <v>1516.1231144836761</v>
      </c>
      <c r="M33" s="207">
        <f>INDEX('Top Down inputs'!$C$98:$Q$137,MATCH($A33,'Top Down inputs'!$A$98:$A$137,0),MATCH(M$1,'Top Down inputs'!$C$96:$Q$96,0))</f>
        <v>374.51838749940327</v>
      </c>
      <c r="N33" s="207">
        <f>INDEX('Top Down inputs'!$C$98:$Q$137,MATCH($A33,'Top Down inputs'!$A$98:$A$137,0),MATCH(N$1,'Top Down inputs'!$C$96:$Q$96,0))</f>
        <v>0</v>
      </c>
      <c r="O33" s="207">
        <f>INDEX('Top Down inputs'!$C$98:$Q$137,MATCH($A33,'Top Down inputs'!$A$98:$A$137,0),MATCH(O$1,'Top Down inputs'!$C$96:$Q$96,0))</f>
        <v>0</v>
      </c>
      <c r="P33" s="207">
        <f>INDEX('Top Down inputs'!$C$98:$Q$137,MATCH($A33,'Top Down inputs'!$A$98:$A$137,0),MATCH(P$1,'Top Down inputs'!$C$96:$Q$96,0))</f>
        <v>0</v>
      </c>
      <c r="Q33" s="207">
        <f>INDEX('Top Down inputs'!$C$98:$Q$137,MATCH($A33,'Top Down inputs'!$A$98:$A$137,0),MATCH(Q$1,'Top Down inputs'!$C$96:$Q$96,0))</f>
        <v>0</v>
      </c>
      <c r="R33" s="207">
        <f>INDEX('Top Down inputs'!$C$98:$Q$137,MATCH($A33,'Top Down inputs'!$A$98:$A$137,0),MATCH(R$1,'Top Down inputs'!$C$96:$Q$96,0))</f>
        <v>0</v>
      </c>
      <c r="S33" s="207">
        <f>INDEX('Top Down inputs'!$C$98:$Q$137,MATCH($A33,'Top Down inputs'!$A$98:$A$137,0),MATCH(S$1,'Top Down inputs'!$C$96:$Q$96,0))</f>
        <v>0</v>
      </c>
      <c r="T33" s="7"/>
      <c r="W33" s="8" t="str">
        <v>WN303</v>
      </c>
      <c r="X33" s="95" t="s">
        <v>290</v>
      </c>
      <c r="Y33" s="11">
        <f t="shared" si="15"/>
        <v>18709.712448224407</v>
      </c>
      <c r="Z33" s="97">
        <f t="shared" si="14"/>
        <v>16195.307556892341</v>
      </c>
      <c r="AA33" s="97">
        <f t="shared" si="14"/>
        <v>12036.821572690946</v>
      </c>
      <c r="AB33" s="97">
        <f t="shared" si="14"/>
        <v>11127.65925982828</v>
      </c>
      <c r="AC33" s="97">
        <f t="shared" si="14"/>
        <v>8609.1626314658588</v>
      </c>
      <c r="AD33" s="97">
        <f t="shared" si="14"/>
        <v>5868.6272445371396</v>
      </c>
      <c r="AE33" s="97">
        <f t="shared" si="14"/>
        <v>3464.95168720745</v>
      </c>
      <c r="AF33" s="97">
        <f t="shared" si="14"/>
        <v>1516.1231144836761</v>
      </c>
      <c r="AG33" s="97">
        <f t="shared" si="14"/>
        <v>374.51838749940327</v>
      </c>
      <c r="AH33" s="97">
        <f t="shared" si="14"/>
        <v>0</v>
      </c>
      <c r="AI33" s="97">
        <f t="shared" si="14"/>
        <v>0</v>
      </c>
      <c r="AJ33" s="97">
        <f t="shared" si="14"/>
        <v>0</v>
      </c>
      <c r="AK33" s="97">
        <f t="shared" si="14"/>
        <v>0</v>
      </c>
      <c r="AL33" s="97">
        <f t="shared" si="16"/>
        <v>0</v>
      </c>
      <c r="AM33" s="97">
        <f t="shared" si="16"/>
        <v>0</v>
      </c>
      <c r="AN33" s="11"/>
      <c r="AO33" s="6"/>
    </row>
    <row r="34" spans="1:41" s="95" customFormat="1" ht="15" thickBot="1" x14ac:dyDescent="0.4">
      <c r="A34" s="8" t="str">
        <v>WN337</v>
      </c>
      <c r="B34" s="95" t="s">
        <v>291</v>
      </c>
      <c r="C34" s="8" t="s">
        <v>13</v>
      </c>
      <c r="D34" s="8" t="s">
        <v>199</v>
      </c>
      <c r="E34" s="207">
        <f>INDEX('Top Down inputs'!$C$98:$Q$137,MATCH($A34,'Top Down inputs'!$A$98:$A$137,0),MATCH(E$1,'Top Down inputs'!$C$96:$Q$96,0))</f>
        <v>16899.475185344789</v>
      </c>
      <c r="F34" s="207">
        <f>INDEX('Top Down inputs'!$C$98:$Q$137,MATCH($A34,'Top Down inputs'!$A$98:$A$137,0),MATCH(F$1,'Top Down inputs'!$C$96:$Q$96,0))</f>
        <v>15312.125842384687</v>
      </c>
      <c r="G34" s="207">
        <f>INDEX('Top Down inputs'!$C$98:$Q$137,MATCH($A34,'Top Down inputs'!$A$98:$A$137,0),MATCH(G$1,'Top Down inputs'!$C$96:$Q$96,0))</f>
        <v>14187.716472263965</v>
      </c>
      <c r="H34" s="207">
        <f>INDEX('Top Down inputs'!$C$98:$Q$137,MATCH($A34,'Top Down inputs'!$A$98:$A$137,0),MATCH(H$1,'Top Down inputs'!$C$96:$Q$96,0))</f>
        <v>10733.753736283665</v>
      </c>
      <c r="I34" s="207">
        <f>INDEX('Top Down inputs'!$C$98:$Q$137,MATCH($A34,'Top Down inputs'!$A$98:$A$137,0),MATCH(I$1,'Top Down inputs'!$C$96:$Q$96,0))</f>
        <v>8379.4244253054967</v>
      </c>
      <c r="J34" s="207">
        <f>INDEX('Top Down inputs'!$C$98:$Q$137,MATCH($A34,'Top Down inputs'!$A$98:$A$137,0),MATCH(J$1,'Top Down inputs'!$C$96:$Q$96,0))</f>
        <v>5752.5609607848164</v>
      </c>
      <c r="K34" s="207">
        <f>INDEX('Top Down inputs'!$C$98:$Q$137,MATCH($A34,'Top Down inputs'!$A$98:$A$137,0),MATCH(K$1,'Top Down inputs'!$C$96:$Q$96,0))</f>
        <v>3414.1101222909083</v>
      </c>
      <c r="L34" s="207">
        <f>INDEX('Top Down inputs'!$C$98:$Q$137,MATCH($A34,'Top Down inputs'!$A$98:$A$137,0),MATCH(L$1,'Top Down inputs'!$C$96:$Q$96,0))</f>
        <v>1501.5568812716956</v>
      </c>
      <c r="M34" s="207">
        <f>INDEX('Top Down inputs'!$C$98:$Q$137,MATCH($A34,'Top Down inputs'!$A$98:$A$137,0),MATCH(M$1,'Top Down inputs'!$C$96:$Q$96,0))</f>
        <v>372.47717892301898</v>
      </c>
      <c r="N34" s="207">
        <f>INDEX('Top Down inputs'!$C$98:$Q$137,MATCH($A34,'Top Down inputs'!$A$98:$A$137,0),MATCH(N$1,'Top Down inputs'!$C$96:$Q$96,0))</f>
        <v>0</v>
      </c>
      <c r="O34" s="207">
        <f>INDEX('Top Down inputs'!$C$98:$Q$137,MATCH($A34,'Top Down inputs'!$A$98:$A$137,0),MATCH(O$1,'Top Down inputs'!$C$96:$Q$96,0))</f>
        <v>0</v>
      </c>
      <c r="P34" s="207">
        <f>INDEX('Top Down inputs'!$C$98:$Q$137,MATCH($A34,'Top Down inputs'!$A$98:$A$137,0),MATCH(P$1,'Top Down inputs'!$C$96:$Q$96,0))</f>
        <v>0</v>
      </c>
      <c r="Q34" s="207">
        <f>INDEX('Top Down inputs'!$C$98:$Q$137,MATCH($A34,'Top Down inputs'!$A$98:$A$137,0),MATCH(Q$1,'Top Down inputs'!$C$96:$Q$96,0))</f>
        <v>0</v>
      </c>
      <c r="R34" s="207">
        <f>INDEX('Top Down inputs'!$C$98:$Q$137,MATCH($A34,'Top Down inputs'!$A$98:$A$137,0),MATCH(R$1,'Top Down inputs'!$C$96:$Q$96,0))</f>
        <v>0</v>
      </c>
      <c r="S34" s="207">
        <f>INDEX('Top Down inputs'!$C$98:$Q$137,MATCH($A34,'Top Down inputs'!$A$98:$A$137,0),MATCH(S$1,'Top Down inputs'!$C$96:$Q$96,0))</f>
        <v>0</v>
      </c>
      <c r="T34" s="7"/>
      <c r="W34" s="8" t="str">
        <v>WN337</v>
      </c>
      <c r="X34" s="95" t="s">
        <v>291</v>
      </c>
      <c r="Y34" s="11">
        <f t="shared" si="15"/>
        <v>16899.475185344789</v>
      </c>
      <c r="Z34" s="97">
        <f t="shared" si="14"/>
        <v>15312.125842384687</v>
      </c>
      <c r="AA34" s="97">
        <f t="shared" si="14"/>
        <v>14187.716472263965</v>
      </c>
      <c r="AB34" s="97">
        <f t="shared" si="14"/>
        <v>10733.753736283665</v>
      </c>
      <c r="AC34" s="97">
        <f t="shared" si="14"/>
        <v>8379.4244253054967</v>
      </c>
      <c r="AD34" s="97">
        <f t="shared" si="14"/>
        <v>5752.5609607848164</v>
      </c>
      <c r="AE34" s="97">
        <f t="shared" si="14"/>
        <v>3414.1101222909083</v>
      </c>
      <c r="AF34" s="97">
        <f t="shared" si="14"/>
        <v>1501.5568812716956</v>
      </c>
      <c r="AG34" s="97">
        <f t="shared" si="14"/>
        <v>372.47717892301898</v>
      </c>
      <c r="AH34" s="97">
        <f t="shared" si="14"/>
        <v>0</v>
      </c>
      <c r="AI34" s="97">
        <f t="shared" si="14"/>
        <v>0</v>
      </c>
      <c r="AJ34" s="97">
        <f t="shared" si="14"/>
        <v>0</v>
      </c>
      <c r="AK34" s="97">
        <f t="shared" si="14"/>
        <v>0</v>
      </c>
      <c r="AL34" s="97">
        <f t="shared" si="16"/>
        <v>0</v>
      </c>
      <c r="AM34" s="97">
        <f t="shared" si="16"/>
        <v>0</v>
      </c>
      <c r="AN34" s="11"/>
      <c r="AO34" s="6"/>
    </row>
    <row r="35" spans="1:41" s="95" customFormat="1" ht="15" thickBot="1" x14ac:dyDescent="0.4">
      <c r="A35" s="8" t="str">
        <v>WX313</v>
      </c>
      <c r="B35" s="95" t="s">
        <v>292</v>
      </c>
      <c r="C35" s="8" t="s">
        <v>13</v>
      </c>
      <c r="D35" s="8" t="s">
        <v>199</v>
      </c>
      <c r="E35" s="207">
        <f>INDEX('Top Down inputs'!$C$98:$Q$137,MATCH($A35,'Top Down inputs'!$A$98:$A$137,0),MATCH(E$1,'Top Down inputs'!$C$96:$Q$96,0))</f>
        <v>22147.789821961662</v>
      </c>
      <c r="F35" s="207">
        <f>INDEX('Top Down inputs'!$C$98:$Q$137,MATCH($A35,'Top Down inputs'!$A$98:$A$137,0),MATCH(F$1,'Top Down inputs'!$C$96:$Q$96,0))</f>
        <v>19171.340493056025</v>
      </c>
      <c r="G35" s="207">
        <f>INDEX('Top Down inputs'!$C$98:$Q$137,MATCH($A35,'Top Down inputs'!$A$98:$A$137,0),MATCH(G$1,'Top Down inputs'!$C$96:$Q$96,0))</f>
        <v>12995.312795975689</v>
      </c>
      <c r="H35" s="207">
        <f>INDEX('Top Down inputs'!$C$98:$Q$137,MATCH($A35,'Top Down inputs'!$A$98:$A$137,0),MATCH(H$1,'Top Down inputs'!$C$96:$Q$96,0))</f>
        <v>13172.466395680556</v>
      </c>
      <c r="I35" s="207">
        <f>INDEX('Top Down inputs'!$C$98:$Q$137,MATCH($A35,'Top Down inputs'!$A$98:$A$137,0),MATCH(I$1,'Top Down inputs'!$C$96:$Q$96,0))</f>
        <v>10191.173436387449</v>
      </c>
      <c r="J35" s="207">
        <f>INDEX('Top Down inputs'!$C$98:$Q$137,MATCH($A35,'Top Down inputs'!$A$98:$A$137,0),MATCH(J$1,'Top Down inputs'!$C$96:$Q$96,0))</f>
        <v>6947.040106315565</v>
      </c>
      <c r="K35" s="207">
        <f>INDEX('Top Down inputs'!$C$98:$Q$137,MATCH($A35,'Top Down inputs'!$A$98:$A$137,0),MATCH(K$1,'Top Down inputs'!$C$96:$Q$96,0))</f>
        <v>4101.6676190982789</v>
      </c>
      <c r="L35" s="207">
        <f>INDEX('Top Down inputs'!$C$98:$Q$137,MATCH($A35,'Top Down inputs'!$A$98:$A$137,0),MATCH(L$1,'Top Down inputs'!$C$96:$Q$96,0))</f>
        <v>1794.7243270961696</v>
      </c>
      <c r="M35" s="207">
        <f>INDEX('Top Down inputs'!$C$98:$Q$137,MATCH($A35,'Top Down inputs'!$A$98:$A$137,0),MATCH(M$1,'Top Down inputs'!$C$96:$Q$96,0))</f>
        <v>443.33949833547382</v>
      </c>
      <c r="N35" s="207">
        <f>INDEX('Top Down inputs'!$C$98:$Q$137,MATCH($A35,'Top Down inputs'!$A$98:$A$137,0),MATCH(N$1,'Top Down inputs'!$C$96:$Q$96,0))</f>
        <v>0</v>
      </c>
      <c r="O35" s="207">
        <f>INDEX('Top Down inputs'!$C$98:$Q$137,MATCH($A35,'Top Down inputs'!$A$98:$A$137,0),MATCH(O$1,'Top Down inputs'!$C$96:$Q$96,0))</f>
        <v>0</v>
      </c>
      <c r="P35" s="207">
        <f>INDEX('Top Down inputs'!$C$98:$Q$137,MATCH($A35,'Top Down inputs'!$A$98:$A$137,0),MATCH(P$1,'Top Down inputs'!$C$96:$Q$96,0))</f>
        <v>0</v>
      </c>
      <c r="Q35" s="207">
        <f>INDEX('Top Down inputs'!$C$98:$Q$137,MATCH($A35,'Top Down inputs'!$A$98:$A$137,0),MATCH(Q$1,'Top Down inputs'!$C$96:$Q$96,0))</f>
        <v>0</v>
      </c>
      <c r="R35" s="207">
        <f>INDEX('Top Down inputs'!$C$98:$Q$137,MATCH($A35,'Top Down inputs'!$A$98:$A$137,0),MATCH(R$1,'Top Down inputs'!$C$96:$Q$96,0))</f>
        <v>0</v>
      </c>
      <c r="S35" s="207">
        <f>INDEX('Top Down inputs'!$C$98:$Q$137,MATCH($A35,'Top Down inputs'!$A$98:$A$137,0),MATCH(S$1,'Top Down inputs'!$C$96:$Q$96,0))</f>
        <v>0</v>
      </c>
      <c r="T35" s="7"/>
      <c r="W35" s="8" t="str">
        <v>WX313</v>
      </c>
      <c r="X35" s="95" t="s">
        <v>292</v>
      </c>
      <c r="Y35" s="11">
        <f t="shared" si="15"/>
        <v>22147.789821961662</v>
      </c>
      <c r="Z35" s="97">
        <f t="shared" si="15"/>
        <v>19171.340493056025</v>
      </c>
      <c r="AA35" s="97">
        <f t="shared" si="15"/>
        <v>12995.312795975689</v>
      </c>
      <c r="AB35" s="97">
        <f t="shared" si="15"/>
        <v>13172.466395680556</v>
      </c>
      <c r="AC35" s="97">
        <f t="shared" si="15"/>
        <v>10191.173436387449</v>
      </c>
      <c r="AD35" s="97">
        <f t="shared" si="15"/>
        <v>6947.040106315565</v>
      </c>
      <c r="AE35" s="97">
        <f t="shared" si="15"/>
        <v>4101.6676190982789</v>
      </c>
      <c r="AF35" s="97">
        <f t="shared" si="15"/>
        <v>1794.7243270961696</v>
      </c>
      <c r="AG35" s="97">
        <f t="shared" si="15"/>
        <v>443.33949833547382</v>
      </c>
      <c r="AH35" s="97">
        <f t="shared" si="15"/>
        <v>0</v>
      </c>
      <c r="AI35" s="97">
        <f t="shared" si="15"/>
        <v>0</v>
      </c>
      <c r="AJ35" s="97">
        <f t="shared" si="15"/>
        <v>0</v>
      </c>
      <c r="AK35" s="97">
        <f t="shared" si="15"/>
        <v>0</v>
      </c>
      <c r="AL35" s="97">
        <f t="shared" si="16"/>
        <v>0</v>
      </c>
      <c r="AM35" s="97">
        <f t="shared" si="16"/>
        <v>0</v>
      </c>
      <c r="AN35" s="11"/>
      <c r="AO35" s="6"/>
    </row>
    <row r="36" spans="1:41" s="95" customFormat="1" ht="15" thickBot="1" x14ac:dyDescent="0.4">
      <c r="A36" s="8" t="str">
        <v>WX339</v>
      </c>
      <c r="B36" s="95" t="s">
        <v>293</v>
      </c>
      <c r="C36" s="8" t="s">
        <v>13</v>
      </c>
      <c r="D36" s="8" t="s">
        <v>199</v>
      </c>
      <c r="E36" s="207">
        <f>INDEX('Top Down inputs'!$C$98:$Q$137,MATCH($A36,'Top Down inputs'!$A$98:$A$137,0),MATCH(E$1,'Top Down inputs'!$C$96:$Q$96,0))</f>
        <v>52550.382005368883</v>
      </c>
      <c r="F36" s="207">
        <f>INDEX('Top Down inputs'!$C$98:$Q$137,MATCH($A36,'Top Down inputs'!$A$98:$A$137,0),MATCH(F$1,'Top Down inputs'!$C$96:$Q$96,0))</f>
        <v>47614.381719344441</v>
      </c>
      <c r="G36" s="207">
        <f>INDEX('Top Down inputs'!$C$98:$Q$137,MATCH($A36,'Top Down inputs'!$A$98:$A$137,0),MATCH(G$1,'Top Down inputs'!$C$96:$Q$96,0))</f>
        <v>36430.877612632503</v>
      </c>
      <c r="H36" s="207">
        <f>INDEX('Top Down inputs'!$C$98:$Q$137,MATCH($A36,'Top Down inputs'!$A$98:$A$137,0),MATCH(H$1,'Top Down inputs'!$C$96:$Q$96,0))</f>
        <v>33377.53705407471</v>
      </c>
      <c r="I36" s="207">
        <f>INDEX('Top Down inputs'!$C$98:$Q$137,MATCH($A36,'Top Down inputs'!$A$98:$A$137,0),MATCH(I$1,'Top Down inputs'!$C$96:$Q$96,0))</f>
        <v>26056.546117881011</v>
      </c>
      <c r="J36" s="207">
        <f>INDEX('Top Down inputs'!$C$98:$Q$137,MATCH($A36,'Top Down inputs'!$A$98:$A$137,0),MATCH(J$1,'Top Down inputs'!$C$96:$Q$96,0))</f>
        <v>17888.086622983858</v>
      </c>
      <c r="K36" s="207">
        <f>INDEX('Top Down inputs'!$C$98:$Q$137,MATCH($A36,'Top Down inputs'!$A$98:$A$137,0),MATCH(K$1,'Top Down inputs'!$C$96:$Q$96,0))</f>
        <v>10616.471172452175</v>
      </c>
      <c r="L36" s="207">
        <f>INDEX('Top Down inputs'!$C$98:$Q$137,MATCH($A36,'Top Down inputs'!$A$98:$A$137,0),MATCH(L$1,'Top Down inputs'!$C$96:$Q$96,0))</f>
        <v>4669.221194634868</v>
      </c>
      <c r="M36" s="207">
        <f>INDEX('Top Down inputs'!$C$98:$Q$137,MATCH($A36,'Top Down inputs'!$A$98:$A$137,0),MATCH(M$1,'Top Down inputs'!$C$96:$Q$96,0))</f>
        <v>1158.2500536857603</v>
      </c>
      <c r="N36" s="207">
        <f>INDEX('Top Down inputs'!$C$98:$Q$137,MATCH($A36,'Top Down inputs'!$A$98:$A$137,0),MATCH(N$1,'Top Down inputs'!$C$96:$Q$96,0))</f>
        <v>0</v>
      </c>
      <c r="O36" s="207">
        <f>INDEX('Top Down inputs'!$C$98:$Q$137,MATCH($A36,'Top Down inputs'!$A$98:$A$137,0),MATCH(O$1,'Top Down inputs'!$C$96:$Q$96,0))</f>
        <v>0</v>
      </c>
      <c r="P36" s="207">
        <f>INDEX('Top Down inputs'!$C$98:$Q$137,MATCH($A36,'Top Down inputs'!$A$98:$A$137,0),MATCH(P$1,'Top Down inputs'!$C$96:$Q$96,0))</f>
        <v>0</v>
      </c>
      <c r="Q36" s="207">
        <f>INDEX('Top Down inputs'!$C$98:$Q$137,MATCH($A36,'Top Down inputs'!$A$98:$A$137,0),MATCH(Q$1,'Top Down inputs'!$C$96:$Q$96,0))</f>
        <v>0</v>
      </c>
      <c r="R36" s="207">
        <f>INDEX('Top Down inputs'!$C$98:$Q$137,MATCH($A36,'Top Down inputs'!$A$98:$A$137,0),MATCH(R$1,'Top Down inputs'!$C$96:$Q$96,0))</f>
        <v>0</v>
      </c>
      <c r="S36" s="207">
        <f>INDEX('Top Down inputs'!$C$98:$Q$137,MATCH($A36,'Top Down inputs'!$A$98:$A$137,0),MATCH(S$1,'Top Down inputs'!$C$96:$Q$96,0))</f>
        <v>0</v>
      </c>
      <c r="T36" s="7"/>
      <c r="W36" s="8" t="str">
        <v>WX339</v>
      </c>
      <c r="X36" s="95" t="s">
        <v>293</v>
      </c>
      <c r="Y36" s="11">
        <f t="shared" ref="Y36:AK52" si="17">IF(AND($C36="Rentals",$D36="Legacy"),E36-SUMIFS(E$19:E$58,$C$19:$C$58,"Rentals",$D$19:$D$58,"FTTC")*E36/SUMIFS(E$19:E$58,$C$19:$C$58,"Rentals",$D$19:$D$58,"Legacy"),E36)</f>
        <v>52550.382005368883</v>
      </c>
      <c r="Z36" s="97">
        <f t="shared" si="17"/>
        <v>47614.381719344441</v>
      </c>
      <c r="AA36" s="97">
        <f t="shared" si="17"/>
        <v>36430.877612632503</v>
      </c>
      <c r="AB36" s="97">
        <f t="shared" si="17"/>
        <v>33377.53705407471</v>
      </c>
      <c r="AC36" s="97">
        <f t="shared" si="17"/>
        <v>26056.546117881011</v>
      </c>
      <c r="AD36" s="97">
        <f t="shared" si="17"/>
        <v>17888.086622983858</v>
      </c>
      <c r="AE36" s="97">
        <f t="shared" si="17"/>
        <v>10616.471172452175</v>
      </c>
      <c r="AF36" s="97">
        <f t="shared" si="17"/>
        <v>4669.221194634868</v>
      </c>
      <c r="AG36" s="97">
        <f t="shared" si="17"/>
        <v>1158.2500536857603</v>
      </c>
      <c r="AH36" s="97">
        <f t="shared" si="17"/>
        <v>0</v>
      </c>
      <c r="AI36" s="97">
        <f t="shared" si="17"/>
        <v>0</v>
      </c>
      <c r="AJ36" s="97">
        <f t="shared" si="17"/>
        <v>0</v>
      </c>
      <c r="AK36" s="97">
        <f t="shared" si="17"/>
        <v>0</v>
      </c>
      <c r="AL36" s="97">
        <f t="shared" si="16"/>
        <v>0</v>
      </c>
      <c r="AM36" s="97">
        <f t="shared" si="16"/>
        <v>0</v>
      </c>
      <c r="AN36" s="11"/>
      <c r="AO36" s="6"/>
    </row>
    <row r="37" spans="1:41" s="95" customFormat="1" ht="15" thickBot="1" x14ac:dyDescent="0.4">
      <c r="A37" s="8" t="str">
        <v>WN332</v>
      </c>
      <c r="B37" s="95" t="s">
        <v>294</v>
      </c>
      <c r="C37" s="8" t="s">
        <v>323</v>
      </c>
      <c r="D37" s="8" t="s">
        <v>324</v>
      </c>
      <c r="E37" s="207">
        <f>INDEX('Top Down inputs'!$C$98:$Q$137,MATCH($A37,'Top Down inputs'!$A$98:$A$137,0),MATCH(E$1,'Top Down inputs'!$C$96:$Q$96,0))</f>
        <v>6987.7417448048618</v>
      </c>
      <c r="F37" s="207">
        <f>INDEX('Top Down inputs'!$C$98:$Q$137,MATCH($A37,'Top Down inputs'!$A$98:$A$137,0),MATCH(F$1,'Top Down inputs'!$C$96:$Q$96,0))</f>
        <v>8505.122022689493</v>
      </c>
      <c r="G37" s="207">
        <f>INDEX('Top Down inputs'!$C$98:$Q$137,MATCH($A37,'Top Down inputs'!$A$98:$A$137,0),MATCH(G$1,'Top Down inputs'!$C$96:$Q$96,0))</f>
        <v>7665.2155196870417</v>
      </c>
      <c r="H37" s="207">
        <f>INDEX('Top Down inputs'!$C$98:$Q$137,MATCH($A37,'Top Down inputs'!$A$98:$A$137,0),MATCH(H$1,'Top Down inputs'!$C$96:$Q$96,0))</f>
        <v>8212.9348044677208</v>
      </c>
      <c r="I37" s="207">
        <f>INDEX('Top Down inputs'!$C$98:$Q$137,MATCH($A37,'Top Down inputs'!$A$98:$A$137,0),MATCH(I$1,'Top Down inputs'!$C$96:$Q$96,0))</f>
        <v>9254.4450291078556</v>
      </c>
      <c r="J37" s="207">
        <f>INDEX('Top Down inputs'!$C$98:$Q$137,MATCH($A37,'Top Down inputs'!$A$98:$A$137,0),MATCH(J$1,'Top Down inputs'!$C$96:$Q$96,0))</f>
        <v>10142.99128462105</v>
      </c>
      <c r="K37" s="207">
        <f>INDEX('Top Down inputs'!$C$98:$Q$137,MATCH($A37,'Top Down inputs'!$A$98:$A$137,0),MATCH(K$1,'Top Down inputs'!$C$96:$Q$96,0))</f>
        <v>10838.959456508017</v>
      </c>
      <c r="L37" s="207">
        <f>INDEX('Top Down inputs'!$C$98:$Q$137,MATCH($A37,'Top Down inputs'!$A$98:$A$137,0),MATCH(L$1,'Top Down inputs'!$C$96:$Q$96,0))</f>
        <v>11565.652822571772</v>
      </c>
      <c r="M37" s="207">
        <f>INDEX('Top Down inputs'!$C$98:$Q$137,MATCH($A37,'Top Down inputs'!$A$98:$A$137,0),MATCH(M$1,'Top Down inputs'!$C$96:$Q$96,0))</f>
        <v>12190.871365027</v>
      </c>
      <c r="N37" s="207">
        <f>INDEX('Top Down inputs'!$C$98:$Q$137,MATCH($A37,'Top Down inputs'!$A$98:$A$137,0),MATCH(N$1,'Top Down inputs'!$C$96:$Q$96,0))</f>
        <v>12562.463528813825</v>
      </c>
      <c r="O37" s="207">
        <f>INDEX('Top Down inputs'!$C$98:$Q$137,MATCH($A37,'Top Down inputs'!$A$98:$A$137,0),MATCH(O$1,'Top Down inputs'!$C$96:$Q$96,0))</f>
        <v>12939.761099280811</v>
      </c>
      <c r="P37" s="207">
        <f>INDEX('Top Down inputs'!$C$98:$Q$137,MATCH($A37,'Top Down inputs'!$A$98:$A$137,0),MATCH(P$1,'Top Down inputs'!$C$96:$Q$96,0))</f>
        <v>13322.831500855618</v>
      </c>
      <c r="Q37" s="207">
        <f>INDEX('Top Down inputs'!$C$98:$Q$137,MATCH($A37,'Top Down inputs'!$A$98:$A$137,0),MATCH(Q$1,'Top Down inputs'!$C$96:$Q$96,0))</f>
        <v>0</v>
      </c>
      <c r="R37" s="207">
        <f>INDEX('Top Down inputs'!$C$98:$Q$137,MATCH($A37,'Top Down inputs'!$A$98:$A$137,0),MATCH(R$1,'Top Down inputs'!$C$96:$Q$96,0))</f>
        <v>0</v>
      </c>
      <c r="S37" s="207">
        <f>INDEX('Top Down inputs'!$C$98:$Q$137,MATCH($A37,'Top Down inputs'!$A$98:$A$137,0),MATCH(S$1,'Top Down inputs'!$C$96:$Q$96,0))</f>
        <v>0</v>
      </c>
      <c r="T37" s="7"/>
      <c r="W37" s="8" t="str">
        <v>WN332</v>
      </c>
      <c r="X37" s="95" t="s">
        <v>294</v>
      </c>
      <c r="Y37" s="11">
        <f t="shared" si="17"/>
        <v>6987.7417448048618</v>
      </c>
      <c r="Z37" s="97">
        <f t="shared" si="17"/>
        <v>8505.122022689493</v>
      </c>
      <c r="AA37" s="97">
        <f t="shared" si="17"/>
        <v>7665.2155196870417</v>
      </c>
      <c r="AB37" s="97">
        <f t="shared" si="17"/>
        <v>8212.9348044677208</v>
      </c>
      <c r="AC37" s="97">
        <f t="shared" si="17"/>
        <v>9254.4450291078556</v>
      </c>
      <c r="AD37" s="97">
        <f t="shared" si="17"/>
        <v>10142.99128462105</v>
      </c>
      <c r="AE37" s="97">
        <f t="shared" si="17"/>
        <v>10838.959456508017</v>
      </c>
      <c r="AF37" s="97">
        <f t="shared" si="17"/>
        <v>11565.652822571772</v>
      </c>
      <c r="AG37" s="97">
        <f t="shared" si="17"/>
        <v>12190.871365027</v>
      </c>
      <c r="AH37" s="97">
        <f t="shared" si="17"/>
        <v>12562.463528813825</v>
      </c>
      <c r="AI37" s="97">
        <f t="shared" si="17"/>
        <v>12939.761099280811</v>
      </c>
      <c r="AJ37" s="97">
        <f t="shared" si="17"/>
        <v>13322.831500855618</v>
      </c>
      <c r="AK37" s="97">
        <f t="shared" si="17"/>
        <v>0</v>
      </c>
      <c r="AL37" s="97">
        <f t="shared" si="16"/>
        <v>0</v>
      </c>
      <c r="AM37" s="97">
        <f t="shared" si="16"/>
        <v>0</v>
      </c>
      <c r="AN37" s="11"/>
      <c r="AO37" s="6"/>
    </row>
    <row r="38" spans="1:41" s="95" customFormat="1" ht="15" thickBot="1" x14ac:dyDescent="0.4">
      <c r="A38" s="8" t="str">
        <v>WX334</v>
      </c>
      <c r="B38" s="95" t="s">
        <v>295</v>
      </c>
      <c r="C38" s="8" t="s">
        <v>323</v>
      </c>
      <c r="D38" s="8" t="s">
        <v>324</v>
      </c>
      <c r="E38" s="207">
        <f>INDEX('Top Down inputs'!$C$98:$Q$137,MATCH($A38,'Top Down inputs'!$A$98:$A$137,0),MATCH(E$1,'Top Down inputs'!$C$96:$Q$96,0))</f>
        <v>6512.0518704967062</v>
      </c>
      <c r="F38" s="207">
        <f>INDEX('Top Down inputs'!$C$98:$Q$137,MATCH($A38,'Top Down inputs'!$A$98:$A$137,0),MATCH(F$1,'Top Down inputs'!$C$96:$Q$96,0))</f>
        <v>6791.7403406697886</v>
      </c>
      <c r="G38" s="207">
        <f>INDEX('Top Down inputs'!$C$98:$Q$137,MATCH($A38,'Top Down inputs'!$A$98:$A$137,0),MATCH(G$1,'Top Down inputs'!$C$96:$Q$96,0))</f>
        <v>9367.2674930259127</v>
      </c>
      <c r="H38" s="207">
        <f>INDEX('Top Down inputs'!$C$98:$Q$137,MATCH($A38,'Top Down inputs'!$A$98:$A$137,0),MATCH(H$1,'Top Down inputs'!$C$96:$Q$96,0))</f>
        <v>9345.7415050756263</v>
      </c>
      <c r="I38" s="207">
        <f>INDEX('Top Down inputs'!$C$98:$Q$137,MATCH($A38,'Top Down inputs'!$A$98:$A$137,0),MATCH(I$1,'Top Down inputs'!$C$96:$Q$96,0))</f>
        <v>10530.906804218746</v>
      </c>
      <c r="J38" s="207">
        <f>INDEX('Top Down inputs'!$C$98:$Q$137,MATCH($A38,'Top Down inputs'!$A$98:$A$137,0),MATCH(J$1,'Top Down inputs'!$C$96:$Q$96,0))</f>
        <v>11542.009877241055</v>
      </c>
      <c r="K38" s="207">
        <f>INDEX('Top Down inputs'!$C$98:$Q$137,MATCH($A38,'Top Down inputs'!$A$98:$A$137,0),MATCH(K$1,'Top Down inputs'!$C$96:$Q$96,0))</f>
        <v>12333.972651215268</v>
      </c>
      <c r="L38" s="207">
        <f>INDEX('Top Down inputs'!$C$98:$Q$137,MATCH($A38,'Top Down inputs'!$A$98:$A$137,0),MATCH(L$1,'Top Down inputs'!$C$96:$Q$96,0))</f>
        <v>13160.898532690757</v>
      </c>
      <c r="M38" s="207">
        <f>INDEX('Top Down inputs'!$C$98:$Q$137,MATCH($A38,'Top Down inputs'!$A$98:$A$137,0),MATCH(M$1,'Top Down inputs'!$C$96:$Q$96,0))</f>
        <v>13872.353210108638</v>
      </c>
      <c r="N38" s="207">
        <f>INDEX('Top Down inputs'!$C$98:$Q$137,MATCH($A38,'Top Down inputs'!$A$98:$A$137,0),MATCH(N$1,'Top Down inputs'!$C$96:$Q$96,0))</f>
        <v>14295.198927351425</v>
      </c>
      <c r="O38" s="207">
        <f>INDEX('Top Down inputs'!$C$98:$Q$137,MATCH($A38,'Top Down inputs'!$A$98:$A$137,0),MATCH(O$1,'Top Down inputs'!$C$96:$Q$96,0))</f>
        <v>14724.536995657938</v>
      </c>
      <c r="P38" s="207">
        <f>INDEX('Top Down inputs'!$C$98:$Q$137,MATCH($A38,'Top Down inputs'!$A$98:$A$137,0),MATCH(P$1,'Top Down inputs'!$C$96:$Q$96,0))</f>
        <v>15160.444139279261</v>
      </c>
      <c r="Q38" s="207">
        <f>INDEX('Top Down inputs'!$C$98:$Q$137,MATCH($A38,'Top Down inputs'!$A$98:$A$137,0),MATCH(Q$1,'Top Down inputs'!$C$96:$Q$96,0))</f>
        <v>0</v>
      </c>
      <c r="R38" s="207">
        <f>INDEX('Top Down inputs'!$C$98:$Q$137,MATCH($A38,'Top Down inputs'!$A$98:$A$137,0),MATCH(R$1,'Top Down inputs'!$C$96:$Q$96,0))</f>
        <v>0</v>
      </c>
      <c r="S38" s="207">
        <f>INDEX('Top Down inputs'!$C$98:$Q$137,MATCH($A38,'Top Down inputs'!$A$98:$A$137,0),MATCH(S$1,'Top Down inputs'!$C$96:$Q$96,0))</f>
        <v>0</v>
      </c>
      <c r="T38" s="7"/>
      <c r="W38" s="8" t="str">
        <v>WX334</v>
      </c>
      <c r="X38" s="95" t="s">
        <v>295</v>
      </c>
      <c r="Y38" s="11">
        <f t="shared" si="17"/>
        <v>6512.0518704967062</v>
      </c>
      <c r="Z38" s="97">
        <f t="shared" si="17"/>
        <v>6791.7403406697886</v>
      </c>
      <c r="AA38" s="97">
        <f t="shared" si="17"/>
        <v>9367.2674930259127</v>
      </c>
      <c r="AB38" s="97">
        <f t="shared" si="17"/>
        <v>9345.7415050756263</v>
      </c>
      <c r="AC38" s="97">
        <f t="shared" si="17"/>
        <v>10530.906804218746</v>
      </c>
      <c r="AD38" s="97">
        <f t="shared" si="17"/>
        <v>11542.009877241055</v>
      </c>
      <c r="AE38" s="97">
        <f t="shared" si="17"/>
        <v>12333.972651215268</v>
      </c>
      <c r="AF38" s="97">
        <f t="shared" si="17"/>
        <v>13160.898532690757</v>
      </c>
      <c r="AG38" s="97">
        <f t="shared" si="17"/>
        <v>13872.353210108638</v>
      </c>
      <c r="AH38" s="97">
        <f t="shared" si="17"/>
        <v>14295.198927351425</v>
      </c>
      <c r="AI38" s="97">
        <f t="shared" si="17"/>
        <v>14724.536995657938</v>
      </c>
      <c r="AJ38" s="97">
        <f t="shared" si="17"/>
        <v>15160.444139279261</v>
      </c>
      <c r="AK38" s="97">
        <f t="shared" si="17"/>
        <v>0</v>
      </c>
      <c r="AL38" s="97">
        <f t="shared" si="16"/>
        <v>0</v>
      </c>
      <c r="AM38" s="97">
        <f t="shared" si="16"/>
        <v>0</v>
      </c>
      <c r="AN38" s="11"/>
      <c r="AO38" s="6"/>
    </row>
    <row r="39" spans="1:41" s="95" customFormat="1" ht="15" thickBot="1" x14ac:dyDescent="0.4">
      <c r="A39" s="8" t="str">
        <v>WN333</v>
      </c>
      <c r="B39" s="95" t="s">
        <v>296</v>
      </c>
      <c r="C39" s="8" t="s">
        <v>13</v>
      </c>
      <c r="D39" s="8" t="s">
        <v>324</v>
      </c>
      <c r="E39" s="207">
        <f>INDEX('Top Down inputs'!$C$98:$Q$137,MATCH($A39,'Top Down inputs'!$A$98:$A$137,0),MATCH(E$1,'Top Down inputs'!$C$96:$Q$96,0))</f>
        <v>1561.5589531384544</v>
      </c>
      <c r="F39" s="207">
        <f>INDEX('Top Down inputs'!$C$98:$Q$137,MATCH($A39,'Top Down inputs'!$A$98:$A$137,0),MATCH(F$1,'Top Down inputs'!$C$96:$Q$96,0))</f>
        <v>2065.8577180064176</v>
      </c>
      <c r="G39" s="207">
        <f>INDEX('Top Down inputs'!$C$98:$Q$137,MATCH($A39,'Top Down inputs'!$A$98:$A$137,0),MATCH(G$1,'Top Down inputs'!$C$96:$Q$96,0))</f>
        <v>2266.14235611615</v>
      </c>
      <c r="H39" s="207">
        <f>INDEX('Top Down inputs'!$C$98:$Q$137,MATCH($A39,'Top Down inputs'!$A$98:$A$137,0),MATCH(H$1,'Top Down inputs'!$C$96:$Q$96,0))</f>
        <v>2419.3306713589054</v>
      </c>
      <c r="I39" s="207">
        <f>INDEX('Top Down inputs'!$C$98:$Q$137,MATCH($A39,'Top Down inputs'!$A$98:$A$137,0),MATCH(I$1,'Top Down inputs'!$C$96:$Q$96,0))</f>
        <v>2726.134230743678</v>
      </c>
      <c r="J39" s="207">
        <f>INDEX('Top Down inputs'!$C$98:$Q$137,MATCH($A39,'Top Down inputs'!$A$98:$A$137,0),MATCH(J$1,'Top Down inputs'!$C$96:$Q$96,0))</f>
        <v>2987.8783283243356</v>
      </c>
      <c r="K39" s="207">
        <f>INDEX('Top Down inputs'!$C$98:$Q$137,MATCH($A39,'Top Down inputs'!$A$98:$A$137,0),MATCH(K$1,'Top Down inputs'!$C$96:$Q$96,0))</f>
        <v>3192.8936102695639</v>
      </c>
      <c r="L39" s="207">
        <f>INDEX('Top Down inputs'!$C$98:$Q$137,MATCH($A39,'Top Down inputs'!$A$98:$A$137,0),MATCH(L$1,'Top Down inputs'!$C$96:$Q$96,0))</f>
        <v>3406.9597864962038</v>
      </c>
      <c r="M39" s="207">
        <f>INDEX('Top Down inputs'!$C$98:$Q$137,MATCH($A39,'Top Down inputs'!$A$98:$A$137,0),MATCH(M$1,'Top Down inputs'!$C$96:$Q$96,0))</f>
        <v>3591.1339498222537</v>
      </c>
      <c r="N39" s="207">
        <f>INDEX('Top Down inputs'!$C$98:$Q$137,MATCH($A39,'Top Down inputs'!$A$98:$A$137,0),MATCH(N$1,'Top Down inputs'!$C$96:$Q$96,0))</f>
        <v>3700.5959558516993</v>
      </c>
      <c r="O39" s="207">
        <f>INDEX('Top Down inputs'!$C$98:$Q$137,MATCH($A39,'Top Down inputs'!$A$98:$A$137,0),MATCH(O$1,'Top Down inputs'!$C$96:$Q$96,0))</f>
        <v>3811.7386358061808</v>
      </c>
      <c r="P39" s="207">
        <f>INDEX('Top Down inputs'!$C$98:$Q$137,MATCH($A39,'Top Down inputs'!$A$98:$A$137,0),MATCH(P$1,'Top Down inputs'!$C$96:$Q$96,0))</f>
        <v>3924.5818512808187</v>
      </c>
      <c r="Q39" s="207">
        <f>INDEX('Top Down inputs'!$C$98:$Q$137,MATCH($A39,'Top Down inputs'!$A$98:$A$137,0),MATCH(Q$1,'Top Down inputs'!$C$96:$Q$96,0))</f>
        <v>0</v>
      </c>
      <c r="R39" s="207">
        <f>INDEX('Top Down inputs'!$C$98:$Q$137,MATCH($A39,'Top Down inputs'!$A$98:$A$137,0),MATCH(R$1,'Top Down inputs'!$C$96:$Q$96,0))</f>
        <v>0</v>
      </c>
      <c r="S39" s="207">
        <f>INDEX('Top Down inputs'!$C$98:$Q$137,MATCH($A39,'Top Down inputs'!$A$98:$A$137,0),MATCH(S$1,'Top Down inputs'!$C$96:$Q$96,0))</f>
        <v>0</v>
      </c>
      <c r="T39" s="7"/>
      <c r="W39" s="8" t="str">
        <v>WN333</v>
      </c>
      <c r="X39" s="95" t="s">
        <v>296</v>
      </c>
      <c r="Y39" s="11">
        <f t="shared" si="17"/>
        <v>1561.5589531384544</v>
      </c>
      <c r="Z39" s="97">
        <f t="shared" si="17"/>
        <v>2065.8577180064176</v>
      </c>
      <c r="AA39" s="97">
        <f t="shared" si="17"/>
        <v>2266.14235611615</v>
      </c>
      <c r="AB39" s="97">
        <f t="shared" si="17"/>
        <v>2419.3306713589054</v>
      </c>
      <c r="AC39" s="97">
        <f t="shared" si="17"/>
        <v>2726.134230743678</v>
      </c>
      <c r="AD39" s="97">
        <f t="shared" si="17"/>
        <v>2987.8783283243356</v>
      </c>
      <c r="AE39" s="97">
        <f t="shared" si="17"/>
        <v>3192.8936102695639</v>
      </c>
      <c r="AF39" s="97">
        <f t="shared" si="17"/>
        <v>3406.9597864962038</v>
      </c>
      <c r="AG39" s="97">
        <f t="shared" si="17"/>
        <v>3591.1339498222537</v>
      </c>
      <c r="AH39" s="97">
        <f t="shared" si="17"/>
        <v>3700.5959558516993</v>
      </c>
      <c r="AI39" s="97">
        <f t="shared" si="17"/>
        <v>3811.7386358061808</v>
      </c>
      <c r="AJ39" s="97">
        <f t="shared" si="17"/>
        <v>3924.5818512808187</v>
      </c>
      <c r="AK39" s="97">
        <f t="shared" si="17"/>
        <v>0</v>
      </c>
      <c r="AL39" s="97">
        <f t="shared" si="16"/>
        <v>0</v>
      </c>
      <c r="AM39" s="97">
        <f t="shared" si="16"/>
        <v>0</v>
      </c>
      <c r="AN39" s="11"/>
      <c r="AO39" s="6"/>
    </row>
    <row r="40" spans="1:41" s="95" customFormat="1" ht="15" thickBot="1" x14ac:dyDescent="0.4">
      <c r="A40" s="8" t="str">
        <v>WX335</v>
      </c>
      <c r="B40" s="95" t="s">
        <v>297</v>
      </c>
      <c r="C40" s="8" t="s">
        <v>13</v>
      </c>
      <c r="D40" s="8" t="s">
        <v>324</v>
      </c>
      <c r="E40" s="207">
        <f>INDEX('Top Down inputs'!$C$98:$Q$137,MATCH($A40,'Top Down inputs'!$A$98:$A$137,0),MATCH(E$1,'Top Down inputs'!$C$96:$Q$96,0))</f>
        <v>686.58745748969091</v>
      </c>
      <c r="F40" s="207">
        <f>INDEX('Top Down inputs'!$C$98:$Q$137,MATCH($A40,'Top Down inputs'!$A$98:$A$137,0),MATCH(F$1,'Top Down inputs'!$C$96:$Q$96,0))</f>
        <v>830.09399611130073</v>
      </c>
      <c r="G40" s="207">
        <f>INDEX('Top Down inputs'!$C$98:$Q$137,MATCH($A40,'Top Down inputs'!$A$98:$A$137,0),MATCH(G$1,'Top Down inputs'!$C$96:$Q$96,0))</f>
        <v>1041.2414365717129</v>
      </c>
      <c r="H40" s="207">
        <f>INDEX('Top Down inputs'!$C$98:$Q$137,MATCH($A40,'Top Down inputs'!$A$98:$A$137,0),MATCH(H$1,'Top Down inputs'!$C$96:$Q$96,0))</f>
        <v>1114.3871567151809</v>
      </c>
      <c r="I40" s="207">
        <f>INDEX('Top Down inputs'!$C$98:$Q$137,MATCH($A40,'Top Down inputs'!$A$98:$A$137,0),MATCH(I$1,'Top Down inputs'!$C$96:$Q$96,0))</f>
        <v>1255.7063861452177</v>
      </c>
      <c r="J40" s="207">
        <f>INDEX('Top Down inputs'!$C$98:$Q$137,MATCH($A40,'Top Down inputs'!$A$98:$A$137,0),MATCH(J$1,'Top Down inputs'!$C$96:$Q$96,0))</f>
        <v>1376.2704182318503</v>
      </c>
      <c r="K40" s="207">
        <f>INDEX('Top Down inputs'!$C$98:$Q$137,MATCH($A40,'Top Down inputs'!$A$98:$A$137,0),MATCH(K$1,'Top Down inputs'!$C$96:$Q$96,0))</f>
        <v>1470.7041390269401</v>
      </c>
      <c r="L40" s="207">
        <f>INDEX('Top Down inputs'!$C$98:$Q$137,MATCH($A40,'Top Down inputs'!$A$98:$A$137,0),MATCH(L$1,'Top Down inputs'!$C$96:$Q$96,0))</f>
        <v>1569.306864275781</v>
      </c>
      <c r="M40" s="207">
        <f>INDEX('Top Down inputs'!$C$98:$Q$137,MATCH($A40,'Top Down inputs'!$A$98:$A$137,0),MATCH(M$1,'Top Down inputs'!$C$96:$Q$96,0))</f>
        <v>1654.1407915429588</v>
      </c>
      <c r="N40" s="207">
        <f>INDEX('Top Down inputs'!$C$98:$Q$137,MATCH($A40,'Top Down inputs'!$A$98:$A$137,0),MATCH(N$1,'Top Down inputs'!$C$96:$Q$96,0))</f>
        <v>1704.5609573812144</v>
      </c>
      <c r="O40" s="207">
        <f>INDEX('Top Down inputs'!$C$98:$Q$137,MATCH($A40,'Top Down inputs'!$A$98:$A$137,0),MATCH(O$1,'Top Down inputs'!$C$96:$Q$96,0))</f>
        <v>1755.7552718130698</v>
      </c>
      <c r="P40" s="207">
        <f>INDEX('Top Down inputs'!$C$98:$Q$137,MATCH($A40,'Top Down inputs'!$A$98:$A$137,0),MATCH(P$1,'Top Down inputs'!$C$96:$Q$96,0))</f>
        <v>1807.7328834459383</v>
      </c>
      <c r="Q40" s="207">
        <f>INDEX('Top Down inputs'!$C$98:$Q$137,MATCH($A40,'Top Down inputs'!$A$98:$A$137,0),MATCH(Q$1,'Top Down inputs'!$C$96:$Q$96,0))</f>
        <v>0</v>
      </c>
      <c r="R40" s="207">
        <f>INDEX('Top Down inputs'!$C$98:$Q$137,MATCH($A40,'Top Down inputs'!$A$98:$A$137,0),MATCH(R$1,'Top Down inputs'!$C$96:$Q$96,0))</f>
        <v>0</v>
      </c>
      <c r="S40" s="207">
        <f>INDEX('Top Down inputs'!$C$98:$Q$137,MATCH($A40,'Top Down inputs'!$A$98:$A$137,0),MATCH(S$1,'Top Down inputs'!$C$96:$Q$96,0))</f>
        <v>0</v>
      </c>
      <c r="T40" s="7"/>
      <c r="W40" s="8" t="str">
        <v>WX335</v>
      </c>
      <c r="X40" s="95" t="s">
        <v>297</v>
      </c>
      <c r="Y40" s="11">
        <f t="shared" si="17"/>
        <v>686.58745748969091</v>
      </c>
      <c r="Z40" s="97">
        <f t="shared" si="17"/>
        <v>830.09399611130073</v>
      </c>
      <c r="AA40" s="97">
        <f t="shared" si="17"/>
        <v>1041.2414365717129</v>
      </c>
      <c r="AB40" s="97">
        <f t="shared" si="17"/>
        <v>1114.3871567151809</v>
      </c>
      <c r="AC40" s="97">
        <f t="shared" si="17"/>
        <v>1255.7063861452177</v>
      </c>
      <c r="AD40" s="97">
        <f t="shared" si="17"/>
        <v>1376.2704182318503</v>
      </c>
      <c r="AE40" s="97">
        <f t="shared" si="17"/>
        <v>1470.7041390269401</v>
      </c>
      <c r="AF40" s="97">
        <f t="shared" si="17"/>
        <v>1569.306864275781</v>
      </c>
      <c r="AG40" s="97">
        <f t="shared" si="17"/>
        <v>1654.1407915429588</v>
      </c>
      <c r="AH40" s="97">
        <f t="shared" si="17"/>
        <v>1704.5609573812144</v>
      </c>
      <c r="AI40" s="97">
        <f t="shared" si="17"/>
        <v>1755.7552718130698</v>
      </c>
      <c r="AJ40" s="97">
        <f t="shared" si="17"/>
        <v>1807.7328834459383</v>
      </c>
      <c r="AK40" s="97">
        <f t="shared" si="17"/>
        <v>0</v>
      </c>
      <c r="AL40" s="97">
        <f t="shared" si="16"/>
        <v>0</v>
      </c>
      <c r="AM40" s="97">
        <f t="shared" si="16"/>
        <v>0</v>
      </c>
      <c r="AN40" s="11"/>
      <c r="AO40" s="6"/>
    </row>
    <row r="41" spans="1:41" s="95" customFormat="1" ht="15" thickBot="1" x14ac:dyDescent="0.4">
      <c r="A41" s="8" t="str">
        <v>WN348</v>
      </c>
      <c r="B41" s="95" t="s">
        <v>298</v>
      </c>
      <c r="C41" s="8" t="s">
        <v>323</v>
      </c>
      <c r="D41" s="8" t="s">
        <v>325</v>
      </c>
      <c r="E41" s="207">
        <f>INDEX('Top Down inputs'!$C$98:$Q$137,MATCH($A41,'Top Down inputs'!$A$98:$A$137,0),MATCH(E$1,'Top Down inputs'!$C$96:$Q$96,0))</f>
        <v>25553.733726530962</v>
      </c>
      <c r="F41" s="207">
        <f>INDEX('Top Down inputs'!$C$98:$Q$137,MATCH($A41,'Top Down inputs'!$A$98:$A$137,0),MATCH(F$1,'Top Down inputs'!$C$96:$Q$96,0))</f>
        <v>58942.234491393428</v>
      </c>
      <c r="G41" s="207">
        <f>INDEX('Top Down inputs'!$C$98:$Q$137,MATCH($A41,'Top Down inputs'!$A$98:$A$137,0),MATCH(G$1,'Top Down inputs'!$C$96:$Q$96,0))</f>
        <v>82447.147493545359</v>
      </c>
      <c r="H41" s="207">
        <f>INDEX('Top Down inputs'!$C$98:$Q$137,MATCH($A41,'Top Down inputs'!$A$98:$A$137,0),MATCH(H$1,'Top Down inputs'!$C$96:$Q$96,0))</f>
        <v>107434.52467742437</v>
      </c>
      <c r="I41" s="207">
        <f>INDEX('Top Down inputs'!$C$98:$Q$137,MATCH($A41,'Top Down inputs'!$A$98:$A$137,0),MATCH(I$1,'Top Down inputs'!$C$96:$Q$96,0))</f>
        <v>120571.53912291866</v>
      </c>
      <c r="J41" s="207">
        <f>INDEX('Top Down inputs'!$C$98:$Q$137,MATCH($A41,'Top Down inputs'!$A$98:$A$137,0),MATCH(J$1,'Top Down inputs'!$C$96:$Q$96,0))</f>
        <v>161718.6929110972</v>
      </c>
      <c r="K41" s="207">
        <f>INDEX('Top Down inputs'!$C$98:$Q$137,MATCH($A41,'Top Down inputs'!$A$98:$A$137,0),MATCH(K$1,'Top Down inputs'!$C$96:$Q$96,0))</f>
        <v>199972.56063134977</v>
      </c>
      <c r="L41" s="207">
        <f>INDEX('Top Down inputs'!$C$98:$Q$137,MATCH($A41,'Top Down inputs'!$A$98:$A$137,0),MATCH(L$1,'Top Down inputs'!$C$96:$Q$96,0))</f>
        <v>201260.18182484395</v>
      </c>
      <c r="M41" s="207">
        <f>INDEX('Top Down inputs'!$C$98:$Q$137,MATCH($A41,'Top Down inputs'!$A$98:$A$137,0),MATCH(M$1,'Top Down inputs'!$C$96:$Q$96,0))</f>
        <v>123157.94113179903</v>
      </c>
      <c r="N41" s="207">
        <f>INDEX('Top Down inputs'!$C$98:$Q$137,MATCH($A41,'Top Down inputs'!$A$98:$A$137,0),MATCH(N$1,'Top Down inputs'!$C$96:$Q$96,0))</f>
        <v>41787.52577884608</v>
      </c>
      <c r="O41" s="207">
        <f>INDEX('Top Down inputs'!$C$98:$Q$137,MATCH($A41,'Top Down inputs'!$A$98:$A$137,0),MATCH(O$1,'Top Down inputs'!$C$96:$Q$96,0))</f>
        <v>0</v>
      </c>
      <c r="P41" s="207">
        <f>INDEX('Top Down inputs'!$C$98:$Q$137,MATCH($A41,'Top Down inputs'!$A$98:$A$137,0),MATCH(P$1,'Top Down inputs'!$C$96:$Q$96,0))</f>
        <v>0</v>
      </c>
      <c r="Q41" s="207">
        <f>INDEX('Top Down inputs'!$C$98:$Q$137,MATCH($A41,'Top Down inputs'!$A$98:$A$137,0),MATCH(Q$1,'Top Down inputs'!$C$96:$Q$96,0))</f>
        <v>0</v>
      </c>
      <c r="R41" s="207">
        <f>INDEX('Top Down inputs'!$C$98:$Q$137,MATCH($A41,'Top Down inputs'!$A$98:$A$137,0),MATCH(R$1,'Top Down inputs'!$C$96:$Q$96,0))</f>
        <v>0</v>
      </c>
      <c r="S41" s="207">
        <f>INDEX('Top Down inputs'!$C$98:$Q$137,MATCH($A41,'Top Down inputs'!$A$98:$A$137,0),MATCH(S$1,'Top Down inputs'!$C$96:$Q$96,0))</f>
        <v>0</v>
      </c>
      <c r="T41" s="7"/>
      <c r="W41" s="8" t="str">
        <v>WN348</v>
      </c>
      <c r="X41" s="95" t="s">
        <v>298</v>
      </c>
      <c r="Y41" s="11">
        <f t="shared" si="17"/>
        <v>25553.733726530962</v>
      </c>
      <c r="Z41" s="97">
        <f t="shared" si="17"/>
        <v>58942.234491393428</v>
      </c>
      <c r="AA41" s="97">
        <f t="shared" si="17"/>
        <v>82447.147493545359</v>
      </c>
      <c r="AB41" s="97">
        <f t="shared" si="17"/>
        <v>107434.52467742437</v>
      </c>
      <c r="AC41" s="97">
        <f t="shared" si="17"/>
        <v>120571.53912291866</v>
      </c>
      <c r="AD41" s="97">
        <f t="shared" si="17"/>
        <v>161718.6929110972</v>
      </c>
      <c r="AE41" s="97">
        <f t="shared" si="17"/>
        <v>199972.56063134977</v>
      </c>
      <c r="AF41" s="97">
        <f t="shared" si="17"/>
        <v>201260.18182484395</v>
      </c>
      <c r="AG41" s="97">
        <f t="shared" si="17"/>
        <v>123157.94113179903</v>
      </c>
      <c r="AH41" s="97">
        <f t="shared" si="17"/>
        <v>41787.52577884608</v>
      </c>
      <c r="AI41" s="97">
        <f t="shared" si="17"/>
        <v>0</v>
      </c>
      <c r="AJ41" s="97">
        <f t="shared" si="17"/>
        <v>0</v>
      </c>
      <c r="AK41" s="97">
        <f t="shared" si="17"/>
        <v>0</v>
      </c>
      <c r="AL41" s="97">
        <f t="shared" si="16"/>
        <v>0</v>
      </c>
      <c r="AM41" s="97">
        <f t="shared" si="16"/>
        <v>0</v>
      </c>
      <c r="AN41" s="11"/>
      <c r="AO41" s="6"/>
    </row>
    <row r="42" spans="1:41" s="95" customFormat="1" ht="15" thickBot="1" x14ac:dyDescent="0.4">
      <c r="A42" s="8" t="str">
        <v>WN350</v>
      </c>
      <c r="B42" s="95" t="s">
        <v>299</v>
      </c>
      <c r="C42" s="8" t="s">
        <v>323</v>
      </c>
      <c r="D42" s="8" t="s">
        <v>325</v>
      </c>
      <c r="E42" s="207">
        <f>INDEX('Top Down inputs'!$C$98:$Q$137,MATCH($A42,'Top Down inputs'!$A$98:$A$137,0),MATCH(E$1,'Top Down inputs'!$C$96:$Q$96,0))</f>
        <v>69461.117763956776</v>
      </c>
      <c r="F42" s="207">
        <f>INDEX('Top Down inputs'!$C$98:$Q$137,MATCH($A42,'Top Down inputs'!$A$98:$A$137,0),MATCH(F$1,'Top Down inputs'!$C$96:$Q$96,0))</f>
        <v>151373.6151785453</v>
      </c>
      <c r="G42" s="207">
        <f>INDEX('Top Down inputs'!$C$98:$Q$137,MATCH($A42,'Top Down inputs'!$A$98:$A$137,0),MATCH(G$1,'Top Down inputs'!$C$96:$Q$96,0))</f>
        <v>209109.19314467561</v>
      </c>
      <c r="H42" s="207">
        <f>INDEX('Top Down inputs'!$C$98:$Q$137,MATCH($A42,'Top Down inputs'!$A$98:$A$137,0),MATCH(H$1,'Top Down inputs'!$C$96:$Q$96,0))</f>
        <v>254931.66957058405</v>
      </c>
      <c r="I42" s="207">
        <f>INDEX('Top Down inputs'!$C$98:$Q$137,MATCH($A42,'Top Down inputs'!$A$98:$A$137,0),MATCH(I$1,'Top Down inputs'!$C$96:$Q$96,0))</f>
        <v>283638.3019433117</v>
      </c>
      <c r="J42" s="207">
        <f>INDEX('Top Down inputs'!$C$98:$Q$137,MATCH($A42,'Top Down inputs'!$A$98:$A$137,0),MATCH(J$1,'Top Down inputs'!$C$96:$Q$96,0))</f>
        <v>321917.22229170369</v>
      </c>
      <c r="K42" s="207">
        <f>INDEX('Top Down inputs'!$C$98:$Q$137,MATCH($A42,'Top Down inputs'!$A$98:$A$137,0),MATCH(K$1,'Top Down inputs'!$C$96:$Q$96,0))</f>
        <v>337692.04865350254</v>
      </c>
      <c r="L42" s="207">
        <f>INDEX('Top Down inputs'!$C$98:$Q$137,MATCH($A42,'Top Down inputs'!$A$98:$A$137,0),MATCH(L$1,'Top Down inputs'!$C$96:$Q$96,0))</f>
        <v>341834.67750618252</v>
      </c>
      <c r="M42" s="207">
        <f>INDEX('Top Down inputs'!$C$98:$Q$137,MATCH($A42,'Top Down inputs'!$A$98:$A$137,0),MATCH(M$1,'Top Down inputs'!$C$96:$Q$96,0))</f>
        <v>355587.34556366265</v>
      </c>
      <c r="N42" s="207">
        <f>INDEX('Top Down inputs'!$C$98:$Q$137,MATCH($A42,'Top Down inputs'!$A$98:$A$137,0),MATCH(N$1,'Top Down inputs'!$C$96:$Q$96,0))</f>
        <v>326723.07184072427</v>
      </c>
      <c r="O42" s="207">
        <f>INDEX('Top Down inputs'!$C$98:$Q$137,MATCH($A42,'Top Down inputs'!$A$98:$A$137,0),MATCH(O$1,'Top Down inputs'!$C$96:$Q$96,0))</f>
        <v>214571.84259071309</v>
      </c>
      <c r="P42" s="207">
        <f>INDEX('Top Down inputs'!$C$98:$Q$137,MATCH($A42,'Top Down inputs'!$A$98:$A$137,0),MATCH(P$1,'Top Down inputs'!$C$96:$Q$96,0))</f>
        <v>65271.762559648349</v>
      </c>
      <c r="Q42" s="207">
        <f>INDEX('Top Down inputs'!$C$98:$Q$137,MATCH($A42,'Top Down inputs'!$A$98:$A$137,0),MATCH(Q$1,'Top Down inputs'!$C$96:$Q$96,0))</f>
        <v>0</v>
      </c>
      <c r="R42" s="207">
        <f>INDEX('Top Down inputs'!$C$98:$Q$137,MATCH($A42,'Top Down inputs'!$A$98:$A$137,0),MATCH(R$1,'Top Down inputs'!$C$96:$Q$96,0))</f>
        <v>0</v>
      </c>
      <c r="S42" s="207">
        <f>INDEX('Top Down inputs'!$C$98:$Q$137,MATCH($A42,'Top Down inputs'!$A$98:$A$137,0),MATCH(S$1,'Top Down inputs'!$C$96:$Q$96,0))</f>
        <v>0</v>
      </c>
      <c r="T42" s="7"/>
      <c r="W42" s="8" t="str">
        <v>WN350</v>
      </c>
      <c r="X42" s="95" t="s">
        <v>299</v>
      </c>
      <c r="Y42" s="11">
        <f t="shared" si="17"/>
        <v>69461.117763956776</v>
      </c>
      <c r="Z42" s="97">
        <f t="shared" si="17"/>
        <v>151373.6151785453</v>
      </c>
      <c r="AA42" s="97">
        <f t="shared" si="17"/>
        <v>209109.19314467561</v>
      </c>
      <c r="AB42" s="97">
        <f t="shared" si="17"/>
        <v>254931.66957058405</v>
      </c>
      <c r="AC42" s="97">
        <f t="shared" si="17"/>
        <v>283638.3019433117</v>
      </c>
      <c r="AD42" s="97">
        <f t="shared" si="17"/>
        <v>321917.22229170369</v>
      </c>
      <c r="AE42" s="97">
        <f t="shared" si="17"/>
        <v>337692.04865350254</v>
      </c>
      <c r="AF42" s="97">
        <f t="shared" si="17"/>
        <v>341834.67750618252</v>
      </c>
      <c r="AG42" s="97">
        <f t="shared" si="17"/>
        <v>355587.34556366265</v>
      </c>
      <c r="AH42" s="97">
        <f t="shared" si="17"/>
        <v>326723.07184072427</v>
      </c>
      <c r="AI42" s="97">
        <f t="shared" si="17"/>
        <v>214571.84259071309</v>
      </c>
      <c r="AJ42" s="97">
        <f t="shared" si="17"/>
        <v>65271.762559648349</v>
      </c>
      <c r="AK42" s="97">
        <f t="shared" si="17"/>
        <v>0</v>
      </c>
      <c r="AL42" s="97">
        <f t="shared" si="16"/>
        <v>0</v>
      </c>
      <c r="AM42" s="97">
        <f t="shared" si="16"/>
        <v>0</v>
      </c>
      <c r="AN42" s="11"/>
      <c r="AO42" s="6"/>
    </row>
    <row r="43" spans="1:41" s="95" customFormat="1" ht="15" thickBot="1" x14ac:dyDescent="0.4">
      <c r="A43" s="8" t="str">
        <v>WX349</v>
      </c>
      <c r="B43" s="95" t="s">
        <v>300</v>
      </c>
      <c r="C43" s="8" t="s">
        <v>323</v>
      </c>
      <c r="D43" s="8" t="s">
        <v>325</v>
      </c>
      <c r="E43" s="207">
        <f>INDEX('Top Down inputs'!$C$98:$Q$137,MATCH($A43,'Top Down inputs'!$A$98:$A$137,0),MATCH(E$1,'Top Down inputs'!$C$96:$Q$96,0))</f>
        <v>17322.888771499522</v>
      </c>
      <c r="F43" s="207">
        <f>INDEX('Top Down inputs'!$C$98:$Q$137,MATCH($A43,'Top Down inputs'!$A$98:$A$137,0),MATCH(F$1,'Top Down inputs'!$C$96:$Q$96,0))</f>
        <v>39956.970005442068</v>
      </c>
      <c r="G43" s="207">
        <f>INDEX('Top Down inputs'!$C$98:$Q$137,MATCH($A43,'Top Down inputs'!$A$98:$A$137,0),MATCH(G$1,'Top Down inputs'!$C$96:$Q$96,0))</f>
        <v>57571.91025698022</v>
      </c>
      <c r="H43" s="207">
        <f>INDEX('Top Down inputs'!$C$98:$Q$137,MATCH($A43,'Top Down inputs'!$A$98:$A$137,0),MATCH(H$1,'Top Down inputs'!$C$96:$Q$96,0))</f>
        <v>72829.917581621165</v>
      </c>
      <c r="I43" s="207">
        <f>INDEX('Top Down inputs'!$C$98:$Q$137,MATCH($A43,'Top Down inputs'!$A$98:$A$137,0),MATCH(I$1,'Top Down inputs'!$C$96:$Q$96,0))</f>
        <v>81735.506192048226</v>
      </c>
      <c r="J43" s="207">
        <f>INDEX('Top Down inputs'!$C$98:$Q$137,MATCH($A43,'Top Down inputs'!$A$98:$A$137,0),MATCH(J$1,'Top Down inputs'!$C$96:$Q$96,0))</f>
        <v>109629.1821598915</v>
      </c>
      <c r="K43" s="207">
        <f>INDEX('Top Down inputs'!$C$98:$Q$137,MATCH($A43,'Top Down inputs'!$A$98:$A$137,0),MATCH(K$1,'Top Down inputs'!$C$96:$Q$96,0))</f>
        <v>135561.49806680658</v>
      </c>
      <c r="L43" s="207">
        <f>INDEX('Top Down inputs'!$C$98:$Q$137,MATCH($A43,'Top Down inputs'!$A$98:$A$137,0),MATCH(L$1,'Top Down inputs'!$C$96:$Q$96,0))</f>
        <v>136434.3771127194</v>
      </c>
      <c r="M43" s="207">
        <f>INDEX('Top Down inputs'!$C$98:$Q$137,MATCH($A43,'Top Down inputs'!$A$98:$A$137,0),MATCH(M$1,'Top Down inputs'!$C$96:$Q$96,0))</f>
        <v>83488.829397091278</v>
      </c>
      <c r="N43" s="207">
        <f>INDEX('Top Down inputs'!$C$98:$Q$137,MATCH($A43,'Top Down inputs'!$A$98:$A$137,0),MATCH(N$1,'Top Down inputs'!$C$96:$Q$96,0))</f>
        <v>28327.784458032304</v>
      </c>
      <c r="O43" s="207">
        <f>INDEX('Top Down inputs'!$C$98:$Q$137,MATCH($A43,'Top Down inputs'!$A$98:$A$137,0),MATCH(O$1,'Top Down inputs'!$C$96:$Q$96,0))</f>
        <v>0</v>
      </c>
      <c r="P43" s="207">
        <f>INDEX('Top Down inputs'!$C$98:$Q$137,MATCH($A43,'Top Down inputs'!$A$98:$A$137,0),MATCH(P$1,'Top Down inputs'!$C$96:$Q$96,0))</f>
        <v>0</v>
      </c>
      <c r="Q43" s="207">
        <f>INDEX('Top Down inputs'!$C$98:$Q$137,MATCH($A43,'Top Down inputs'!$A$98:$A$137,0),MATCH(Q$1,'Top Down inputs'!$C$96:$Q$96,0))</f>
        <v>0</v>
      </c>
      <c r="R43" s="207">
        <f>INDEX('Top Down inputs'!$C$98:$Q$137,MATCH($A43,'Top Down inputs'!$A$98:$A$137,0),MATCH(R$1,'Top Down inputs'!$C$96:$Q$96,0))</f>
        <v>0</v>
      </c>
      <c r="S43" s="207">
        <f>INDEX('Top Down inputs'!$C$98:$Q$137,MATCH($A43,'Top Down inputs'!$A$98:$A$137,0),MATCH(S$1,'Top Down inputs'!$C$96:$Q$96,0))</f>
        <v>0</v>
      </c>
      <c r="T43" s="7"/>
      <c r="W43" s="8" t="str">
        <v>WX349</v>
      </c>
      <c r="X43" s="95" t="s">
        <v>300</v>
      </c>
      <c r="Y43" s="11">
        <f t="shared" si="17"/>
        <v>17322.888771499522</v>
      </c>
      <c r="Z43" s="97">
        <f t="shared" si="17"/>
        <v>39956.970005442068</v>
      </c>
      <c r="AA43" s="97">
        <f t="shared" si="17"/>
        <v>57571.91025698022</v>
      </c>
      <c r="AB43" s="97">
        <f t="shared" si="17"/>
        <v>72829.917581621165</v>
      </c>
      <c r="AC43" s="97">
        <f t="shared" si="17"/>
        <v>81735.506192048226</v>
      </c>
      <c r="AD43" s="97">
        <f t="shared" si="17"/>
        <v>109629.1821598915</v>
      </c>
      <c r="AE43" s="97">
        <f t="shared" si="17"/>
        <v>135561.49806680658</v>
      </c>
      <c r="AF43" s="97">
        <f t="shared" si="17"/>
        <v>136434.3771127194</v>
      </c>
      <c r="AG43" s="97">
        <f t="shared" si="17"/>
        <v>83488.829397091278</v>
      </c>
      <c r="AH43" s="97">
        <f t="shared" si="17"/>
        <v>28327.784458032304</v>
      </c>
      <c r="AI43" s="97">
        <f t="shared" si="17"/>
        <v>0</v>
      </c>
      <c r="AJ43" s="97">
        <f t="shared" si="17"/>
        <v>0</v>
      </c>
      <c r="AK43" s="97">
        <f t="shared" si="17"/>
        <v>0</v>
      </c>
      <c r="AL43" s="97">
        <f t="shared" si="16"/>
        <v>0</v>
      </c>
      <c r="AM43" s="97">
        <f t="shared" si="16"/>
        <v>0</v>
      </c>
      <c r="AN43" s="11"/>
      <c r="AO43" s="6"/>
    </row>
    <row r="44" spans="1:41" s="95" customFormat="1" ht="15" thickBot="1" x14ac:dyDescent="0.4">
      <c r="A44" s="8" t="str">
        <v>WX351</v>
      </c>
      <c r="B44" s="95" t="s">
        <v>301</v>
      </c>
      <c r="C44" s="8" t="s">
        <v>323</v>
      </c>
      <c r="D44" s="8" t="s">
        <v>325</v>
      </c>
      <c r="E44" s="207">
        <f>INDEX('Top Down inputs'!$C$98:$Q$137,MATCH($A44,'Top Down inputs'!$A$98:$A$137,0),MATCH(E$1,'Top Down inputs'!$C$96:$Q$96,0))</f>
        <v>48344.561178567252</v>
      </c>
      <c r="F44" s="207">
        <f>INDEX('Top Down inputs'!$C$98:$Q$137,MATCH($A44,'Top Down inputs'!$A$98:$A$137,0),MATCH(F$1,'Top Down inputs'!$C$96:$Q$96,0))</f>
        <v>105355.21505266393</v>
      </c>
      <c r="G44" s="207">
        <f>INDEX('Top Down inputs'!$C$98:$Q$137,MATCH($A44,'Top Down inputs'!$A$98:$A$137,0),MATCH(G$1,'Top Down inputs'!$C$96:$Q$96,0))</f>
        <v>180016.02997843258</v>
      </c>
      <c r="H44" s="207">
        <f>INDEX('Top Down inputs'!$C$98:$Q$137,MATCH($A44,'Top Down inputs'!$A$98:$A$137,0),MATCH(H$1,'Top Down inputs'!$C$96:$Q$96,0))</f>
        <v>177431.05916882586</v>
      </c>
      <c r="I44" s="207">
        <f>INDEX('Top Down inputs'!$C$98:$Q$137,MATCH($A44,'Top Down inputs'!$A$98:$A$137,0),MATCH(I$1,'Top Down inputs'!$C$96:$Q$96,0))</f>
        <v>197410.71958388045</v>
      </c>
      <c r="J44" s="207">
        <f>INDEX('Top Down inputs'!$C$98:$Q$137,MATCH($A44,'Top Down inputs'!$A$98:$A$137,0),MATCH(J$1,'Top Down inputs'!$C$96:$Q$96,0))</f>
        <v>224052.64050604272</v>
      </c>
      <c r="K44" s="207">
        <f>INDEX('Top Down inputs'!$C$98:$Q$137,MATCH($A44,'Top Down inputs'!$A$98:$A$137,0),MATCH(K$1,'Top Down inputs'!$C$96:$Q$96,0))</f>
        <v>235031.83408482766</v>
      </c>
      <c r="L44" s="207">
        <f>INDEX('Top Down inputs'!$C$98:$Q$137,MATCH($A44,'Top Down inputs'!$A$98:$A$137,0),MATCH(L$1,'Top Down inputs'!$C$96:$Q$96,0))</f>
        <v>237915.08129500152</v>
      </c>
      <c r="M44" s="207">
        <f>INDEX('Top Down inputs'!$C$98:$Q$137,MATCH($A44,'Top Down inputs'!$A$98:$A$137,0),MATCH(M$1,'Top Down inputs'!$C$96:$Q$96,0))</f>
        <v>247486.8636629837</v>
      </c>
      <c r="N44" s="207">
        <f>INDEX('Top Down inputs'!$C$98:$Q$137,MATCH($A44,'Top Down inputs'!$A$98:$A$137,0),MATCH(N$1,'Top Down inputs'!$C$96:$Q$96,0))</f>
        <v>227397.4857232928</v>
      </c>
      <c r="O44" s="207">
        <f>INDEX('Top Down inputs'!$C$98:$Q$137,MATCH($A44,'Top Down inputs'!$A$98:$A$137,0),MATCH(O$1,'Top Down inputs'!$C$96:$Q$96,0))</f>
        <v>149340.83851883188</v>
      </c>
      <c r="P44" s="207">
        <f>INDEX('Top Down inputs'!$C$98:$Q$137,MATCH($A44,'Top Down inputs'!$A$98:$A$137,0),MATCH(P$1,'Top Down inputs'!$C$96:$Q$96,0))</f>
        <v>45428.792681122613</v>
      </c>
      <c r="Q44" s="207">
        <f>INDEX('Top Down inputs'!$C$98:$Q$137,MATCH($A44,'Top Down inputs'!$A$98:$A$137,0),MATCH(Q$1,'Top Down inputs'!$C$96:$Q$96,0))</f>
        <v>0</v>
      </c>
      <c r="R44" s="207">
        <f>INDEX('Top Down inputs'!$C$98:$Q$137,MATCH($A44,'Top Down inputs'!$A$98:$A$137,0),MATCH(R$1,'Top Down inputs'!$C$96:$Q$96,0))</f>
        <v>0</v>
      </c>
      <c r="S44" s="207">
        <f>INDEX('Top Down inputs'!$C$98:$Q$137,MATCH($A44,'Top Down inputs'!$A$98:$A$137,0),MATCH(S$1,'Top Down inputs'!$C$96:$Q$96,0))</f>
        <v>0</v>
      </c>
      <c r="T44" s="7"/>
      <c r="W44" s="8" t="str">
        <v>WX351</v>
      </c>
      <c r="X44" s="95" t="s">
        <v>301</v>
      </c>
      <c r="Y44" s="11">
        <f t="shared" si="17"/>
        <v>48344.561178567252</v>
      </c>
      <c r="Z44" s="97">
        <f t="shared" si="17"/>
        <v>105355.21505266393</v>
      </c>
      <c r="AA44" s="97">
        <f t="shared" si="17"/>
        <v>180016.02997843258</v>
      </c>
      <c r="AB44" s="97">
        <f t="shared" si="17"/>
        <v>177431.05916882586</v>
      </c>
      <c r="AC44" s="97">
        <f t="shared" si="17"/>
        <v>197410.71958388045</v>
      </c>
      <c r="AD44" s="97">
        <f t="shared" si="17"/>
        <v>224052.64050604272</v>
      </c>
      <c r="AE44" s="97">
        <f t="shared" si="17"/>
        <v>235031.83408482766</v>
      </c>
      <c r="AF44" s="97">
        <f t="shared" si="17"/>
        <v>237915.08129500152</v>
      </c>
      <c r="AG44" s="97">
        <f t="shared" si="17"/>
        <v>247486.8636629837</v>
      </c>
      <c r="AH44" s="97">
        <f t="shared" si="17"/>
        <v>227397.4857232928</v>
      </c>
      <c r="AI44" s="97">
        <f t="shared" si="17"/>
        <v>149340.83851883188</v>
      </c>
      <c r="AJ44" s="97">
        <f t="shared" si="17"/>
        <v>45428.792681122613</v>
      </c>
      <c r="AK44" s="97">
        <f t="shared" si="17"/>
        <v>0</v>
      </c>
      <c r="AL44" s="97">
        <f t="shared" si="16"/>
        <v>0</v>
      </c>
      <c r="AM44" s="97">
        <f t="shared" si="16"/>
        <v>0</v>
      </c>
      <c r="AN44" s="11"/>
      <c r="AO44" s="6"/>
    </row>
    <row r="45" spans="1:41" s="95" customFormat="1" ht="15" thickBot="1" x14ac:dyDescent="0.4">
      <c r="A45" s="8" t="str">
        <v>WX355</v>
      </c>
      <c r="B45" s="95" t="s">
        <v>302</v>
      </c>
      <c r="C45" s="8" t="s">
        <v>13</v>
      </c>
      <c r="D45" s="8" t="s">
        <v>325</v>
      </c>
      <c r="E45" s="207">
        <f>INDEX('Top Down inputs'!$C$98:$Q$137,MATCH($A45,'Top Down inputs'!$A$98:$A$137,0),MATCH(E$1,'Top Down inputs'!$C$96:$Q$96,0))</f>
        <v>8979.937899940016</v>
      </c>
      <c r="F45" s="207">
        <f>INDEX('Top Down inputs'!$C$98:$Q$137,MATCH($A45,'Top Down inputs'!$A$98:$A$137,0),MATCH(F$1,'Top Down inputs'!$C$96:$Q$96,0))</f>
        <v>22355.157673755362</v>
      </c>
      <c r="G45" s="207">
        <f>INDEX('Top Down inputs'!$C$98:$Q$137,MATCH($A45,'Top Down inputs'!$A$98:$A$137,0),MATCH(G$1,'Top Down inputs'!$C$96:$Q$96,0))</f>
        <v>26525.255482829689</v>
      </c>
      <c r="H45" s="207">
        <f>INDEX('Top Down inputs'!$C$98:$Q$137,MATCH($A45,'Top Down inputs'!$A$98:$A$137,0),MATCH(H$1,'Top Down inputs'!$C$96:$Q$96,0))</f>
        <v>35618.343474586931</v>
      </c>
      <c r="I45" s="207">
        <f>INDEX('Top Down inputs'!$C$98:$Q$137,MATCH($A45,'Top Down inputs'!$A$98:$A$137,0),MATCH(I$1,'Top Down inputs'!$C$96:$Q$96,0))</f>
        <v>37712.674181758215</v>
      </c>
      <c r="J45" s="207">
        <f>INDEX('Top Down inputs'!$C$98:$Q$137,MATCH($A45,'Top Down inputs'!$A$98:$A$137,0),MATCH(J$1,'Top Down inputs'!$C$96:$Q$96,0))</f>
        <v>22274.019200513991</v>
      </c>
      <c r="K45" s="207">
        <f>INDEX('Top Down inputs'!$C$98:$Q$137,MATCH($A45,'Top Down inputs'!$A$98:$A$137,0),MATCH(K$1,'Top Down inputs'!$C$96:$Q$96,0))</f>
        <v>26701.334389380496</v>
      </c>
      <c r="L45" s="207">
        <f>INDEX('Top Down inputs'!$C$98:$Q$137,MATCH($A45,'Top Down inputs'!$A$98:$A$137,0),MATCH(L$1,'Top Down inputs'!$C$96:$Q$96,0))</f>
        <v>37124.002285163529</v>
      </c>
      <c r="M45" s="207">
        <f>INDEX('Top Down inputs'!$C$98:$Q$137,MATCH($A45,'Top Down inputs'!$A$98:$A$137,0),MATCH(M$1,'Top Down inputs'!$C$96:$Q$96,0))</f>
        <v>33410.419447594642</v>
      </c>
      <c r="N45" s="207">
        <f>INDEX('Top Down inputs'!$C$98:$Q$137,MATCH($A45,'Top Down inputs'!$A$98:$A$137,0),MATCH(N$1,'Top Down inputs'!$C$96:$Q$96,0))</f>
        <v>0</v>
      </c>
      <c r="O45" s="207">
        <f>INDEX('Top Down inputs'!$C$98:$Q$137,MATCH($A45,'Top Down inputs'!$A$98:$A$137,0),MATCH(O$1,'Top Down inputs'!$C$96:$Q$96,0))</f>
        <v>0</v>
      </c>
      <c r="P45" s="207">
        <f>INDEX('Top Down inputs'!$C$98:$Q$137,MATCH($A45,'Top Down inputs'!$A$98:$A$137,0),MATCH(P$1,'Top Down inputs'!$C$96:$Q$96,0))</f>
        <v>0</v>
      </c>
      <c r="Q45" s="207">
        <f>INDEX('Top Down inputs'!$C$98:$Q$137,MATCH($A45,'Top Down inputs'!$A$98:$A$137,0),MATCH(Q$1,'Top Down inputs'!$C$96:$Q$96,0))</f>
        <v>0</v>
      </c>
      <c r="R45" s="207">
        <f>INDEX('Top Down inputs'!$C$98:$Q$137,MATCH($A45,'Top Down inputs'!$A$98:$A$137,0),MATCH(R$1,'Top Down inputs'!$C$96:$Q$96,0))</f>
        <v>0</v>
      </c>
      <c r="S45" s="207">
        <f>INDEX('Top Down inputs'!$C$98:$Q$137,MATCH($A45,'Top Down inputs'!$A$98:$A$137,0),MATCH(S$1,'Top Down inputs'!$C$96:$Q$96,0))</f>
        <v>0</v>
      </c>
      <c r="T45" s="7"/>
      <c r="W45" s="8" t="str">
        <v>WX355</v>
      </c>
      <c r="X45" s="95" t="s">
        <v>302</v>
      </c>
      <c r="Y45" s="11">
        <f t="shared" si="17"/>
        <v>8979.937899940016</v>
      </c>
      <c r="Z45" s="97">
        <f t="shared" si="17"/>
        <v>22355.157673755362</v>
      </c>
      <c r="AA45" s="97">
        <f t="shared" si="17"/>
        <v>26525.255482829689</v>
      </c>
      <c r="AB45" s="97">
        <f t="shared" si="17"/>
        <v>35618.343474586931</v>
      </c>
      <c r="AC45" s="97">
        <f t="shared" si="17"/>
        <v>37712.674181758215</v>
      </c>
      <c r="AD45" s="97">
        <f t="shared" si="17"/>
        <v>22274.019200513991</v>
      </c>
      <c r="AE45" s="97">
        <f t="shared" si="17"/>
        <v>26701.334389380496</v>
      </c>
      <c r="AF45" s="97">
        <f t="shared" si="17"/>
        <v>37124.002285163529</v>
      </c>
      <c r="AG45" s="97">
        <f t="shared" si="17"/>
        <v>33410.419447594642</v>
      </c>
      <c r="AH45" s="97">
        <f t="shared" si="17"/>
        <v>0</v>
      </c>
      <c r="AI45" s="97">
        <f t="shared" si="17"/>
        <v>0</v>
      </c>
      <c r="AJ45" s="97">
        <f t="shared" si="17"/>
        <v>0</v>
      </c>
      <c r="AK45" s="97">
        <f t="shared" si="17"/>
        <v>0</v>
      </c>
      <c r="AL45" s="97">
        <f t="shared" si="16"/>
        <v>0</v>
      </c>
      <c r="AM45" s="97">
        <f t="shared" si="16"/>
        <v>0</v>
      </c>
      <c r="AN45" s="11"/>
      <c r="AO45" s="6"/>
    </row>
    <row r="46" spans="1:41" s="95" customFormat="1" ht="15" thickBot="1" x14ac:dyDescent="0.4">
      <c r="A46" s="8" t="str">
        <v>WN354</v>
      </c>
      <c r="B46" s="95" t="s">
        <v>303</v>
      </c>
      <c r="C46" s="8" t="s">
        <v>13</v>
      </c>
      <c r="D46" s="8" t="s">
        <v>325</v>
      </c>
      <c r="E46" s="207">
        <f>INDEX('Top Down inputs'!$C$98:$Q$137,MATCH($A46,'Top Down inputs'!$A$98:$A$137,0),MATCH(E$1,'Top Down inputs'!$C$96:$Q$96,0))</f>
        <v>11899.18534627131</v>
      </c>
      <c r="F46" s="207">
        <f>INDEX('Top Down inputs'!$C$98:$Q$137,MATCH($A46,'Top Down inputs'!$A$98:$A$137,0),MATCH(F$1,'Top Down inputs'!$C$96:$Q$96,0))</f>
        <v>30229.881166369247</v>
      </c>
      <c r="G46" s="207">
        <f>INDEX('Top Down inputs'!$C$98:$Q$137,MATCH($A46,'Top Down inputs'!$A$98:$A$137,0),MATCH(G$1,'Top Down inputs'!$C$96:$Q$96,0))</f>
        <v>56006.80375048166</v>
      </c>
      <c r="H46" s="207">
        <f>INDEX('Top Down inputs'!$C$98:$Q$137,MATCH($A46,'Top Down inputs'!$A$98:$A$137,0),MATCH(H$1,'Top Down inputs'!$C$96:$Q$96,0))</f>
        <v>51525.111301833218</v>
      </c>
      <c r="I46" s="207">
        <f>INDEX('Top Down inputs'!$C$98:$Q$137,MATCH($A46,'Top Down inputs'!$A$98:$A$137,0),MATCH(I$1,'Top Down inputs'!$C$96:$Q$96,0))</f>
        <v>54559.39169457581</v>
      </c>
      <c r="J46" s="207">
        <f>INDEX('Top Down inputs'!$C$98:$Q$137,MATCH($A46,'Top Down inputs'!$A$98:$A$137,0),MATCH(J$1,'Top Down inputs'!$C$96:$Q$96,0))</f>
        <v>32253.681226750574</v>
      </c>
      <c r="K46" s="207">
        <f>INDEX('Top Down inputs'!$C$98:$Q$137,MATCH($A46,'Top Down inputs'!$A$98:$A$137,0),MATCH(K$1,'Top Down inputs'!$C$96:$Q$96,0))</f>
        <v>38701.749978211868</v>
      </c>
      <c r="L46" s="207">
        <f>INDEX('Top Down inputs'!$C$98:$Q$137,MATCH($A46,'Top Down inputs'!$A$98:$A$137,0),MATCH(L$1,'Top Down inputs'!$C$96:$Q$96,0))</f>
        <v>53808.370180657912</v>
      </c>
      <c r="M46" s="207">
        <f>INDEX('Top Down inputs'!$C$98:$Q$137,MATCH($A46,'Top Down inputs'!$A$98:$A$137,0),MATCH(M$1,'Top Down inputs'!$C$96:$Q$96,0))</f>
        <v>48291.890639602236</v>
      </c>
      <c r="N46" s="207">
        <f>INDEX('Top Down inputs'!$C$98:$Q$137,MATCH($A46,'Top Down inputs'!$A$98:$A$137,0),MATCH(N$1,'Top Down inputs'!$C$96:$Q$96,0))</f>
        <v>0</v>
      </c>
      <c r="O46" s="207">
        <f>INDEX('Top Down inputs'!$C$98:$Q$137,MATCH($A46,'Top Down inputs'!$A$98:$A$137,0),MATCH(O$1,'Top Down inputs'!$C$96:$Q$96,0))</f>
        <v>0</v>
      </c>
      <c r="P46" s="207">
        <f>INDEX('Top Down inputs'!$C$98:$Q$137,MATCH($A46,'Top Down inputs'!$A$98:$A$137,0),MATCH(P$1,'Top Down inputs'!$C$96:$Q$96,0))</f>
        <v>0</v>
      </c>
      <c r="Q46" s="207">
        <f>INDEX('Top Down inputs'!$C$98:$Q$137,MATCH($A46,'Top Down inputs'!$A$98:$A$137,0),MATCH(Q$1,'Top Down inputs'!$C$96:$Q$96,0))</f>
        <v>0</v>
      </c>
      <c r="R46" s="207">
        <f>INDEX('Top Down inputs'!$C$98:$Q$137,MATCH($A46,'Top Down inputs'!$A$98:$A$137,0),MATCH(R$1,'Top Down inputs'!$C$96:$Q$96,0))</f>
        <v>0</v>
      </c>
      <c r="S46" s="207">
        <f>INDEX('Top Down inputs'!$C$98:$Q$137,MATCH($A46,'Top Down inputs'!$A$98:$A$137,0),MATCH(S$1,'Top Down inputs'!$C$96:$Q$96,0))</f>
        <v>0</v>
      </c>
      <c r="T46" s="7"/>
      <c r="W46" s="8" t="str">
        <v>WN354</v>
      </c>
      <c r="X46" s="95" t="s">
        <v>303</v>
      </c>
      <c r="Y46" s="11">
        <f t="shared" si="17"/>
        <v>11899.18534627131</v>
      </c>
      <c r="Z46" s="97">
        <f t="shared" si="17"/>
        <v>30229.881166369247</v>
      </c>
      <c r="AA46" s="97">
        <f t="shared" si="17"/>
        <v>56006.80375048166</v>
      </c>
      <c r="AB46" s="97">
        <f t="shared" si="17"/>
        <v>51525.111301833218</v>
      </c>
      <c r="AC46" s="97">
        <f t="shared" si="17"/>
        <v>54559.39169457581</v>
      </c>
      <c r="AD46" s="97">
        <f t="shared" si="17"/>
        <v>32253.681226750574</v>
      </c>
      <c r="AE46" s="97">
        <f t="shared" si="17"/>
        <v>38701.749978211868</v>
      </c>
      <c r="AF46" s="97">
        <f t="shared" si="17"/>
        <v>53808.370180657912</v>
      </c>
      <c r="AG46" s="97">
        <f t="shared" si="17"/>
        <v>48291.890639602236</v>
      </c>
      <c r="AH46" s="97">
        <f t="shared" si="17"/>
        <v>0</v>
      </c>
      <c r="AI46" s="97">
        <f t="shared" si="17"/>
        <v>0</v>
      </c>
      <c r="AJ46" s="97">
        <f t="shared" si="17"/>
        <v>0</v>
      </c>
      <c r="AK46" s="97">
        <f t="shared" si="17"/>
        <v>0</v>
      </c>
      <c r="AL46" s="97">
        <f t="shared" si="16"/>
        <v>0</v>
      </c>
      <c r="AM46" s="97">
        <f t="shared" si="16"/>
        <v>0</v>
      </c>
      <c r="AN46" s="11"/>
      <c r="AO46" s="6"/>
    </row>
    <row r="47" spans="1:41" s="95" customFormat="1" ht="15" thickBot="1" x14ac:dyDescent="0.4">
      <c r="A47" s="8" t="str">
        <v>WN158</v>
      </c>
      <c r="B47" s="95" t="s">
        <v>304</v>
      </c>
      <c r="C47" s="8" t="s">
        <v>323</v>
      </c>
      <c r="D47" s="8" t="s">
        <v>19</v>
      </c>
      <c r="E47" s="207">
        <f>INDEX('Top Down inputs'!$C$98:$Q$137,MATCH($A47,'Top Down inputs'!$A$98:$A$137,0),MATCH(E$1,'Top Down inputs'!$C$96:$Q$96,0))</f>
        <v>258288.94406702282</v>
      </c>
      <c r="F47" s="207">
        <f>INDEX('Top Down inputs'!$C$98:$Q$137,MATCH($A47,'Top Down inputs'!$A$98:$A$137,0),MATCH(F$1,'Top Down inputs'!$C$96:$Q$96,0))</f>
        <v>212058.67111397945</v>
      </c>
      <c r="G47" s="207">
        <f>INDEX('Top Down inputs'!$C$98:$Q$137,MATCH($A47,'Top Down inputs'!$A$98:$A$137,0),MATCH(G$1,'Top Down inputs'!$C$96:$Q$96,0))</f>
        <v>191677.8968357589</v>
      </c>
      <c r="H47" s="207">
        <f>INDEX('Top Down inputs'!$C$98:$Q$137,MATCH($A47,'Top Down inputs'!$A$98:$A$137,0),MATCH(H$1,'Top Down inputs'!$C$96:$Q$96,0))</f>
        <v>166828.79814796388</v>
      </c>
      <c r="I47" s="207">
        <f>INDEX('Top Down inputs'!$C$98:$Q$137,MATCH($A47,'Top Down inputs'!$A$98:$A$137,0),MATCH(I$1,'Top Down inputs'!$C$96:$Q$96,0))</f>
        <v>148331.30562377154</v>
      </c>
      <c r="J47" s="207">
        <f>INDEX('Top Down inputs'!$C$98:$Q$137,MATCH($A47,'Top Down inputs'!$A$98:$A$137,0),MATCH(J$1,'Top Down inputs'!$C$96:$Q$96,0))</f>
        <v>133822.08993225827</v>
      </c>
      <c r="K47" s="207">
        <f>INDEX('Top Down inputs'!$C$98:$Q$137,MATCH($A47,'Top Down inputs'!$A$98:$A$137,0),MATCH(K$1,'Top Down inputs'!$C$96:$Q$96,0))</f>
        <v>121675.79410725755</v>
      </c>
      <c r="L47" s="207">
        <f>INDEX('Top Down inputs'!$C$98:$Q$137,MATCH($A47,'Top Down inputs'!$A$98:$A$137,0),MATCH(L$1,'Top Down inputs'!$C$96:$Q$96,0))</f>
        <v>113281.89582317423</v>
      </c>
      <c r="M47" s="207">
        <f>INDEX('Top Down inputs'!$C$98:$Q$137,MATCH($A47,'Top Down inputs'!$A$98:$A$137,0),MATCH(M$1,'Top Down inputs'!$C$96:$Q$96,0))</f>
        <v>106521.96505427579</v>
      </c>
      <c r="N47" s="207">
        <f>INDEX('Top Down inputs'!$C$98:$Q$137,MATCH($A47,'Top Down inputs'!$A$98:$A$137,0),MATCH(N$1,'Top Down inputs'!$C$96:$Q$96,0))</f>
        <v>100638.72924434213</v>
      </c>
      <c r="O47" s="207">
        <f>INDEX('Top Down inputs'!$C$98:$Q$137,MATCH($A47,'Top Down inputs'!$A$98:$A$137,0),MATCH(O$1,'Top Down inputs'!$C$96:$Q$96,0))</f>
        <v>76076.218658744125</v>
      </c>
      <c r="P47" s="207">
        <f>INDEX('Top Down inputs'!$C$98:$Q$137,MATCH($A47,'Top Down inputs'!$A$98:$A$137,0),MATCH(P$1,'Top Down inputs'!$C$96:$Q$96,0))</f>
        <v>42345.576802889627</v>
      </c>
      <c r="Q47" s="207">
        <f>INDEX('Top Down inputs'!$C$98:$Q$137,MATCH($A47,'Top Down inputs'!$A$98:$A$137,0),MATCH(Q$1,'Top Down inputs'!$C$96:$Q$96,0))</f>
        <v>4021.9211395824477</v>
      </c>
      <c r="R47" s="207">
        <f>INDEX('Top Down inputs'!$C$98:$Q$137,MATCH($A47,'Top Down inputs'!$A$98:$A$137,0),MATCH(R$1,'Top Down inputs'!$C$96:$Q$96,0))</f>
        <v>0</v>
      </c>
      <c r="S47" s="207">
        <f>INDEX('Top Down inputs'!$C$98:$Q$137,MATCH($A47,'Top Down inputs'!$A$98:$A$137,0),MATCH(S$1,'Top Down inputs'!$C$96:$Q$96,0))</f>
        <v>0</v>
      </c>
      <c r="T47" s="7"/>
      <c r="W47" s="99" t="str">
        <v>WN158</v>
      </c>
      <c r="X47" s="95" t="s">
        <v>304</v>
      </c>
      <c r="Y47" s="11">
        <f t="shared" si="17"/>
        <v>114604.33774284803</v>
      </c>
      <c r="Z47" s="97">
        <f t="shared" si="17"/>
        <v>86436.536240933419</v>
      </c>
      <c r="AA47" s="97">
        <f t="shared" si="17"/>
        <v>83135.675241018471</v>
      </c>
      <c r="AB47" s="97">
        <f t="shared" si="17"/>
        <v>73482.97209736603</v>
      </c>
      <c r="AC47" s="97">
        <f t="shared" si="17"/>
        <v>70473.216323775545</v>
      </c>
      <c r="AD47" s="97">
        <f t="shared" si="17"/>
        <v>72295.704837567333</v>
      </c>
      <c r="AE47" s="97">
        <f t="shared" si="17"/>
        <v>77425.349443530606</v>
      </c>
      <c r="AF47" s="97">
        <f t="shared" si="17"/>
        <v>88253.137788608772</v>
      </c>
      <c r="AG47" s="97">
        <f t="shared" si="17"/>
        <v>98665.335475709464</v>
      </c>
      <c r="AH47" s="97">
        <f t="shared" si="17"/>
        <v>100638.72924434213</v>
      </c>
      <c r="AI47" s="97">
        <f t="shared" si="17"/>
        <v>76076.218658744125</v>
      </c>
      <c r="AJ47" s="97">
        <f t="shared" si="17"/>
        <v>42345.576802889627</v>
      </c>
      <c r="AK47" s="97">
        <f t="shared" si="17"/>
        <v>4021.9211395824477</v>
      </c>
      <c r="AL47" s="97">
        <f t="shared" si="16"/>
        <v>0</v>
      </c>
      <c r="AM47" s="97">
        <f t="shared" si="16"/>
        <v>0</v>
      </c>
      <c r="AN47" s="11"/>
      <c r="AO47" s="6"/>
    </row>
    <row r="48" spans="1:41" s="95" customFormat="1" ht="15" thickBot="1" x14ac:dyDescent="0.4">
      <c r="A48" s="8" t="str">
        <v>WX135</v>
      </c>
      <c r="B48" s="95" t="s">
        <v>305</v>
      </c>
      <c r="C48" s="8" t="s">
        <v>323</v>
      </c>
      <c r="D48" s="8" t="s">
        <v>19</v>
      </c>
      <c r="E48" s="207">
        <f>INDEX('Top Down inputs'!$C$98:$Q$137,MATCH($A48,'Top Down inputs'!$A$98:$A$137,0),MATCH(E$1,'Top Down inputs'!$C$96:$Q$96,0))</f>
        <v>48434.907878775739</v>
      </c>
      <c r="F48" s="207">
        <f>INDEX('Top Down inputs'!$C$98:$Q$137,MATCH($A48,'Top Down inputs'!$A$98:$A$137,0),MATCH(F$1,'Top Down inputs'!$C$96:$Q$96,0))</f>
        <v>38119.67231617793</v>
      </c>
      <c r="G48" s="207">
        <f>INDEX('Top Down inputs'!$C$98:$Q$137,MATCH($A48,'Top Down inputs'!$A$98:$A$137,0),MATCH(G$1,'Top Down inputs'!$C$96:$Q$96,0))</f>
        <v>29841.497089040651</v>
      </c>
      <c r="H48" s="207">
        <f>INDEX('Top Down inputs'!$C$98:$Q$137,MATCH($A48,'Top Down inputs'!$A$98:$A$137,0),MATCH(H$1,'Top Down inputs'!$C$96:$Q$96,0))</f>
        <v>25398.973266540394</v>
      </c>
      <c r="I48" s="207">
        <f>INDEX('Top Down inputs'!$C$98:$Q$137,MATCH($A48,'Top Down inputs'!$A$98:$A$137,0),MATCH(I$1,'Top Down inputs'!$C$96:$Q$96,0))</f>
        <v>22582.80889123091</v>
      </c>
      <c r="J48" s="207">
        <f>INDEX('Top Down inputs'!$C$98:$Q$137,MATCH($A48,'Top Down inputs'!$A$98:$A$137,0),MATCH(J$1,'Top Down inputs'!$C$96:$Q$96,0))</f>
        <v>20373.842660230632</v>
      </c>
      <c r="K48" s="207">
        <f>INDEX('Top Down inputs'!$C$98:$Q$137,MATCH($A48,'Top Down inputs'!$A$98:$A$137,0),MATCH(K$1,'Top Down inputs'!$C$96:$Q$96,0))</f>
        <v>18524.620904925137</v>
      </c>
      <c r="L48" s="207">
        <f>INDEX('Top Down inputs'!$C$98:$Q$137,MATCH($A48,'Top Down inputs'!$A$98:$A$137,0),MATCH(L$1,'Top Down inputs'!$C$96:$Q$96,0))</f>
        <v>17246.685677396832</v>
      </c>
      <c r="M48" s="207">
        <f>INDEX('Top Down inputs'!$C$98:$Q$137,MATCH($A48,'Top Down inputs'!$A$98:$A$137,0),MATCH(M$1,'Top Down inputs'!$C$96:$Q$96,0))</f>
        <v>16217.515037861116</v>
      </c>
      <c r="N48" s="207">
        <f>INDEX('Top Down inputs'!$C$98:$Q$137,MATCH($A48,'Top Down inputs'!$A$98:$A$137,0),MATCH(N$1,'Top Down inputs'!$C$96:$Q$96,0))</f>
        <v>15321.817468160185</v>
      </c>
      <c r="O48" s="207">
        <f>INDEX('Top Down inputs'!$C$98:$Q$137,MATCH($A48,'Top Down inputs'!$A$98:$A$137,0),MATCH(O$1,'Top Down inputs'!$C$96:$Q$96,0))</f>
        <v>11582.27995036663</v>
      </c>
      <c r="P48" s="207">
        <f>INDEX('Top Down inputs'!$C$98:$Q$137,MATCH($A48,'Top Down inputs'!$A$98:$A$137,0),MATCH(P$1,'Top Down inputs'!$C$96:$Q$96,0))</f>
        <v>6446.9335337350658</v>
      </c>
      <c r="Q48" s="207">
        <f>INDEX('Top Down inputs'!$C$98:$Q$137,MATCH($A48,'Top Down inputs'!$A$98:$A$137,0),MATCH(Q$1,'Top Down inputs'!$C$96:$Q$96,0))</f>
        <v>612.320346597396</v>
      </c>
      <c r="R48" s="207">
        <f>INDEX('Top Down inputs'!$C$98:$Q$137,MATCH($A48,'Top Down inputs'!$A$98:$A$137,0),MATCH(R$1,'Top Down inputs'!$C$96:$Q$96,0))</f>
        <v>0</v>
      </c>
      <c r="S48" s="207">
        <f>INDEX('Top Down inputs'!$C$98:$Q$137,MATCH($A48,'Top Down inputs'!$A$98:$A$137,0),MATCH(S$1,'Top Down inputs'!$C$96:$Q$96,0))</f>
        <v>0</v>
      </c>
      <c r="T48" s="7"/>
      <c r="W48" s="99" t="str">
        <v>WX135</v>
      </c>
      <c r="X48" s="95" t="s">
        <v>305</v>
      </c>
      <c r="Y48" s="11">
        <f t="shared" si="17"/>
        <v>21490.85614614061</v>
      </c>
      <c r="Z48" s="97">
        <f t="shared" si="17"/>
        <v>15537.834035934451</v>
      </c>
      <c r="AA48" s="97">
        <f t="shared" si="17"/>
        <v>12943.031260542572</v>
      </c>
      <c r="AB48" s="97">
        <f t="shared" si="17"/>
        <v>11187.469217344551</v>
      </c>
      <c r="AC48" s="97">
        <f t="shared" si="17"/>
        <v>10729.246732492504</v>
      </c>
      <c r="AD48" s="97">
        <f t="shared" si="17"/>
        <v>11006.712838789808</v>
      </c>
      <c r="AE48" s="97">
        <f t="shared" si="17"/>
        <v>11787.679360518026</v>
      </c>
      <c r="AF48" s="97">
        <f t="shared" si="17"/>
        <v>13436.163973279437</v>
      </c>
      <c r="AG48" s="97">
        <f t="shared" si="17"/>
        <v>15021.376680177023</v>
      </c>
      <c r="AH48" s="97">
        <f t="shared" si="17"/>
        <v>15321.817468160185</v>
      </c>
      <c r="AI48" s="97">
        <f t="shared" si="17"/>
        <v>11582.27995036663</v>
      </c>
      <c r="AJ48" s="97">
        <f t="shared" si="17"/>
        <v>6446.9335337350658</v>
      </c>
      <c r="AK48" s="97">
        <f t="shared" si="17"/>
        <v>612.320346597396</v>
      </c>
      <c r="AL48" s="97">
        <f t="shared" si="16"/>
        <v>0</v>
      </c>
      <c r="AM48" s="97">
        <f t="shared" si="16"/>
        <v>0</v>
      </c>
      <c r="AN48" s="11"/>
      <c r="AO48" s="6"/>
    </row>
    <row r="49" spans="1:46" s="95" customFormat="1" ht="15" thickBot="1" x14ac:dyDescent="0.4">
      <c r="A49" s="8" t="str">
        <v>WN138</v>
      </c>
      <c r="B49" s="95" t="s">
        <v>306</v>
      </c>
      <c r="C49" s="8" t="s">
        <v>13</v>
      </c>
      <c r="D49" s="8" t="s">
        <v>19</v>
      </c>
      <c r="E49" s="207">
        <f>INDEX('Top Down inputs'!$C$98:$Q$137,MATCH($A49,'Top Down inputs'!$A$98:$A$137,0),MATCH(E$1,'Top Down inputs'!$C$96:$Q$96,0))</f>
        <v>28545.989796273599</v>
      </c>
      <c r="F49" s="207">
        <f>INDEX('Top Down inputs'!$C$98:$Q$137,MATCH($A49,'Top Down inputs'!$A$98:$A$137,0),MATCH(F$1,'Top Down inputs'!$C$96:$Q$96,0))</f>
        <v>23154.269557229505</v>
      </c>
      <c r="G49" s="207">
        <f>INDEX('Top Down inputs'!$C$98:$Q$137,MATCH($A49,'Top Down inputs'!$A$98:$A$137,0),MATCH(G$1,'Top Down inputs'!$C$96:$Q$96,0))</f>
        <v>20005.083039487752</v>
      </c>
      <c r="H49" s="207">
        <f>INDEX('Top Down inputs'!$C$98:$Q$137,MATCH($A49,'Top Down inputs'!$A$98:$A$137,0),MATCH(H$1,'Top Down inputs'!$C$96:$Q$96,0))</f>
        <v>14969.34470314542</v>
      </c>
      <c r="I49" s="207">
        <f>INDEX('Top Down inputs'!$C$98:$Q$137,MATCH($A49,'Top Down inputs'!$A$98:$A$137,0),MATCH(I$1,'Top Down inputs'!$C$96:$Q$96,0))</f>
        <v>13309.587246324885</v>
      </c>
      <c r="J49" s="207">
        <f>INDEX('Top Down inputs'!$C$98:$Q$137,MATCH($A49,'Top Down inputs'!$A$98:$A$137,0),MATCH(J$1,'Top Down inputs'!$C$96:$Q$96,0))</f>
        <v>12007.693008221489</v>
      </c>
      <c r="K49" s="207">
        <f>INDEX('Top Down inputs'!$C$98:$Q$137,MATCH($A49,'Top Down inputs'!$A$98:$A$137,0),MATCH(K$1,'Top Down inputs'!$C$96:$Q$96,0))</f>
        <v>10917.820689477399</v>
      </c>
      <c r="L49" s="207">
        <f>INDEX('Top Down inputs'!$C$98:$Q$137,MATCH($A49,'Top Down inputs'!$A$98:$A$137,0),MATCH(L$1,'Top Down inputs'!$C$96:$Q$96,0))</f>
        <v>10164.646428123902</v>
      </c>
      <c r="M49" s="207">
        <f>INDEX('Top Down inputs'!$C$98:$Q$137,MATCH($A49,'Top Down inputs'!$A$98:$A$137,0),MATCH(M$1,'Top Down inputs'!$C$96:$Q$96,0))</f>
        <v>9558.0860801959006</v>
      </c>
      <c r="N49" s="207">
        <f>INDEX('Top Down inputs'!$C$98:$Q$137,MATCH($A49,'Top Down inputs'!$A$98:$A$137,0),MATCH(N$1,'Top Down inputs'!$C$96:$Q$96,0))</f>
        <v>9030.1905022952778</v>
      </c>
      <c r="O49" s="207">
        <f>INDEX('Top Down inputs'!$C$98:$Q$137,MATCH($A49,'Top Down inputs'!$A$98:$A$137,0),MATCH(O$1,'Top Down inputs'!$C$96:$Q$96,0))</f>
        <v>0</v>
      </c>
      <c r="P49" s="207">
        <f>INDEX('Top Down inputs'!$C$98:$Q$137,MATCH($A49,'Top Down inputs'!$A$98:$A$137,0),MATCH(P$1,'Top Down inputs'!$C$96:$Q$96,0))</f>
        <v>0</v>
      </c>
      <c r="Q49" s="207">
        <f>INDEX('Top Down inputs'!$C$98:$Q$137,MATCH($A49,'Top Down inputs'!$A$98:$A$137,0),MATCH(Q$1,'Top Down inputs'!$C$96:$Q$96,0))</f>
        <v>0</v>
      </c>
      <c r="R49" s="207">
        <f>INDEX('Top Down inputs'!$C$98:$Q$137,MATCH($A49,'Top Down inputs'!$A$98:$A$137,0),MATCH(R$1,'Top Down inputs'!$C$96:$Q$96,0))</f>
        <v>0</v>
      </c>
      <c r="S49" s="207">
        <f>INDEX('Top Down inputs'!$C$98:$Q$137,MATCH($A49,'Top Down inputs'!$A$98:$A$137,0),MATCH(S$1,'Top Down inputs'!$C$96:$Q$96,0))</f>
        <v>0</v>
      </c>
      <c r="T49" s="7"/>
      <c r="W49" s="8" t="str">
        <v>WN138</v>
      </c>
      <c r="X49" s="95" t="s">
        <v>306</v>
      </c>
      <c r="Y49" s="11">
        <f t="shared" si="17"/>
        <v>28545.989796273599</v>
      </c>
      <c r="Z49" s="97">
        <f t="shared" si="17"/>
        <v>23154.269557229505</v>
      </c>
      <c r="AA49" s="97">
        <f t="shared" si="17"/>
        <v>20005.083039487752</v>
      </c>
      <c r="AB49" s="97">
        <f t="shared" si="17"/>
        <v>14969.34470314542</v>
      </c>
      <c r="AC49" s="97">
        <f t="shared" si="17"/>
        <v>13309.587246324885</v>
      </c>
      <c r="AD49" s="97">
        <f t="shared" si="17"/>
        <v>12007.693008221489</v>
      </c>
      <c r="AE49" s="97">
        <f t="shared" si="17"/>
        <v>10917.820689477399</v>
      </c>
      <c r="AF49" s="97">
        <f t="shared" si="17"/>
        <v>10164.646428123902</v>
      </c>
      <c r="AG49" s="97">
        <f t="shared" si="17"/>
        <v>9558.0860801959006</v>
      </c>
      <c r="AH49" s="97">
        <f t="shared" si="17"/>
        <v>9030.1905022952778</v>
      </c>
      <c r="AI49" s="97">
        <f t="shared" si="17"/>
        <v>0</v>
      </c>
      <c r="AJ49" s="97">
        <f t="shared" si="17"/>
        <v>0</v>
      </c>
      <c r="AK49" s="97">
        <f t="shared" si="17"/>
        <v>0</v>
      </c>
      <c r="AL49" s="97">
        <f t="shared" si="16"/>
        <v>0</v>
      </c>
      <c r="AM49" s="97">
        <f t="shared" si="16"/>
        <v>0</v>
      </c>
      <c r="AN49" s="11"/>
      <c r="AO49" s="6"/>
    </row>
    <row r="50" spans="1:46" s="95" customFormat="1" ht="15" thickBot="1" x14ac:dyDescent="0.4">
      <c r="A50" s="8" t="str">
        <v>WX134</v>
      </c>
      <c r="B50" s="95" t="s">
        <v>307</v>
      </c>
      <c r="C50" s="8" t="s">
        <v>13</v>
      </c>
      <c r="D50" s="8" t="s">
        <v>19</v>
      </c>
      <c r="E50" s="207">
        <f>INDEX('Top Down inputs'!$C$98:$Q$137,MATCH($A50,'Top Down inputs'!$A$98:$A$137,0),MATCH(E$1,'Top Down inputs'!$C$96:$Q$96,0))</f>
        <v>1216.5215860510798</v>
      </c>
      <c r="F50" s="207">
        <f>INDEX('Top Down inputs'!$C$98:$Q$137,MATCH($A50,'Top Down inputs'!$A$98:$A$137,0),MATCH(F$1,'Top Down inputs'!$C$96:$Q$96,0))</f>
        <v>1335.7184493604389</v>
      </c>
      <c r="G50" s="207">
        <f>INDEX('Top Down inputs'!$C$98:$Q$137,MATCH($A50,'Top Down inputs'!$A$98:$A$137,0),MATCH(G$1,'Top Down inputs'!$C$96:$Q$96,0))</f>
        <v>872.16888380370153</v>
      </c>
      <c r="H50" s="207">
        <f>INDEX('Top Down inputs'!$C$98:$Q$137,MATCH($A50,'Top Down inputs'!$A$98:$A$137,0),MATCH(H$1,'Top Down inputs'!$C$96:$Q$96,0))</f>
        <v>785.75114724729849</v>
      </c>
      <c r="I50" s="207">
        <f>INDEX('Top Down inputs'!$C$98:$Q$137,MATCH($A50,'Top Down inputs'!$A$98:$A$137,0),MATCH(I$1,'Top Down inputs'!$C$96:$Q$96,0))</f>
        <v>698.62934253830815</v>
      </c>
      <c r="J50" s="207">
        <f>INDEX('Top Down inputs'!$C$98:$Q$137,MATCH($A50,'Top Down inputs'!$A$98:$A$137,0),MATCH(J$1,'Top Down inputs'!$C$96:$Q$96,0))</f>
        <v>630.29202307171579</v>
      </c>
      <c r="K50" s="207">
        <f>INDEX('Top Down inputs'!$C$98:$Q$137,MATCH($A50,'Top Down inputs'!$A$98:$A$137,0),MATCH(K$1,'Top Down inputs'!$C$96:$Q$96,0))</f>
        <v>573.08387924252736</v>
      </c>
      <c r="L50" s="207">
        <f>INDEX('Top Down inputs'!$C$98:$Q$137,MATCH($A50,'Top Down inputs'!$A$98:$A$137,0),MATCH(L$1,'Top Down inputs'!$C$96:$Q$96,0))</f>
        <v>533.54924685402386</v>
      </c>
      <c r="M50" s="207">
        <f>INDEX('Top Down inputs'!$C$98:$Q$137,MATCH($A50,'Top Down inputs'!$A$98:$A$137,0),MATCH(M$1,'Top Down inputs'!$C$96:$Q$96,0))</f>
        <v>501.71047911163879</v>
      </c>
      <c r="N50" s="207">
        <f>INDEX('Top Down inputs'!$C$98:$Q$137,MATCH($A50,'Top Down inputs'!$A$98:$A$137,0),MATCH(N$1,'Top Down inputs'!$C$96:$Q$96,0))</f>
        <v>474.00087897964147</v>
      </c>
      <c r="O50" s="207">
        <f>INDEX('Top Down inputs'!$C$98:$Q$137,MATCH($A50,'Top Down inputs'!$A$98:$A$137,0),MATCH(O$1,'Top Down inputs'!$C$96:$Q$96,0))</f>
        <v>0</v>
      </c>
      <c r="P50" s="207">
        <f>INDEX('Top Down inputs'!$C$98:$Q$137,MATCH($A50,'Top Down inputs'!$A$98:$A$137,0),MATCH(P$1,'Top Down inputs'!$C$96:$Q$96,0))</f>
        <v>0</v>
      </c>
      <c r="Q50" s="207">
        <f>INDEX('Top Down inputs'!$C$98:$Q$137,MATCH($A50,'Top Down inputs'!$A$98:$A$137,0),MATCH(Q$1,'Top Down inputs'!$C$96:$Q$96,0))</f>
        <v>0</v>
      </c>
      <c r="R50" s="207">
        <f>INDEX('Top Down inputs'!$C$98:$Q$137,MATCH($A50,'Top Down inputs'!$A$98:$A$137,0),MATCH(R$1,'Top Down inputs'!$C$96:$Q$96,0))</f>
        <v>0</v>
      </c>
      <c r="S50" s="207">
        <f>INDEX('Top Down inputs'!$C$98:$Q$137,MATCH($A50,'Top Down inputs'!$A$98:$A$137,0),MATCH(S$1,'Top Down inputs'!$C$96:$Q$96,0))</f>
        <v>0</v>
      </c>
      <c r="T50" s="7"/>
      <c r="W50" s="8" t="str">
        <v>WX134</v>
      </c>
      <c r="X50" s="95" t="s">
        <v>307</v>
      </c>
      <c r="Y50" s="11">
        <f t="shared" si="17"/>
        <v>1216.5215860510798</v>
      </c>
      <c r="Z50" s="97">
        <f t="shared" si="17"/>
        <v>1335.7184493604389</v>
      </c>
      <c r="AA50" s="97">
        <f t="shared" si="17"/>
        <v>872.16888380370153</v>
      </c>
      <c r="AB50" s="97">
        <f t="shared" si="17"/>
        <v>785.75114724729849</v>
      </c>
      <c r="AC50" s="97">
        <f t="shared" si="17"/>
        <v>698.62934253830815</v>
      </c>
      <c r="AD50" s="97">
        <f t="shared" si="17"/>
        <v>630.29202307171579</v>
      </c>
      <c r="AE50" s="97">
        <f t="shared" si="17"/>
        <v>573.08387924252736</v>
      </c>
      <c r="AF50" s="97">
        <f t="shared" si="17"/>
        <v>533.54924685402386</v>
      </c>
      <c r="AG50" s="97">
        <f t="shared" si="17"/>
        <v>501.71047911163879</v>
      </c>
      <c r="AH50" s="97">
        <f t="shared" si="17"/>
        <v>474.00087897964147</v>
      </c>
      <c r="AI50" s="97">
        <f t="shared" si="17"/>
        <v>0</v>
      </c>
      <c r="AJ50" s="97">
        <f t="shared" si="17"/>
        <v>0</v>
      </c>
      <c r="AK50" s="97">
        <f t="shared" si="17"/>
        <v>0</v>
      </c>
      <c r="AL50" s="97">
        <f t="shared" si="16"/>
        <v>0</v>
      </c>
      <c r="AM50" s="97">
        <f t="shared" si="16"/>
        <v>0</v>
      </c>
      <c r="AN50" s="11"/>
      <c r="AO50" s="6"/>
    </row>
    <row r="51" spans="1:46" s="95" customFormat="1" ht="15" thickBot="1" x14ac:dyDescent="0.4">
      <c r="A51" s="8" t="str">
        <v>SL121</v>
      </c>
      <c r="B51" s="95" t="s">
        <v>211</v>
      </c>
      <c r="C51" s="8" t="s">
        <v>323</v>
      </c>
      <c r="D51" s="8" t="s">
        <v>19</v>
      </c>
      <c r="E51" s="207">
        <f>INDEX('Top Down inputs'!$C$98:$Q$137,MATCH($A51,'Top Down inputs'!$A$98:$A$137,0),MATCH(E$1,'Top Down inputs'!$C$96:$Q$96,0))</f>
        <v>84224.877357165591</v>
      </c>
      <c r="F51" s="207">
        <f>INDEX('Top Down inputs'!$C$98:$Q$137,MATCH($A51,'Top Down inputs'!$A$98:$A$137,0),MATCH(F$1,'Top Down inputs'!$C$96:$Q$96,0))</f>
        <v>82760.488114388587</v>
      </c>
      <c r="G51" s="207">
        <f>INDEX('Top Down inputs'!$C$98:$Q$137,MATCH($A51,'Top Down inputs'!$A$98:$A$137,0),MATCH(G$1,'Top Down inputs'!$C$96:$Q$96,0))</f>
        <v>74925.177760939172</v>
      </c>
      <c r="H51" s="207">
        <f>INDEX('Top Down inputs'!$C$98:$Q$137,MATCH($A51,'Top Down inputs'!$A$98:$A$137,0),MATCH(H$1,'Top Down inputs'!$C$96:$Q$96,0))</f>
        <v>70616.348787515017</v>
      </c>
      <c r="I51" s="207">
        <f>INDEX('Top Down inputs'!$C$98:$Q$137,MATCH($A51,'Top Down inputs'!$A$98:$A$137,0),MATCH(I$1,'Top Down inputs'!$C$96:$Q$96,0))</f>
        <v>58113.118857975962</v>
      </c>
      <c r="J51" s="207">
        <f>INDEX('Top Down inputs'!$C$98:$Q$137,MATCH($A51,'Top Down inputs'!$A$98:$A$137,0),MATCH(J$1,'Top Down inputs'!$C$96:$Q$96,0))</f>
        <v>44913.543179542226</v>
      </c>
      <c r="K51" s="207">
        <f>INDEX('Top Down inputs'!$C$98:$Q$137,MATCH($A51,'Top Down inputs'!$A$98:$A$137,0),MATCH(K$1,'Top Down inputs'!$C$96:$Q$96,0))</f>
        <v>33087.14443424718</v>
      </c>
      <c r="L51" s="207">
        <f>INDEX('Top Down inputs'!$C$98:$Q$137,MATCH($A51,'Top Down inputs'!$A$98:$A$137,0),MATCH(L$1,'Top Down inputs'!$C$96:$Q$96,0))</f>
        <v>23198.163721165733</v>
      </c>
      <c r="M51" s="207">
        <f>INDEX('Top Down inputs'!$C$98:$Q$137,MATCH($A51,'Top Down inputs'!$A$98:$A$137,0),MATCH(M$1,'Top Down inputs'!$C$96:$Q$96,0))</f>
        <v>16431.446269384425</v>
      </c>
      <c r="N51" s="207">
        <f>INDEX('Top Down inputs'!$C$98:$Q$137,MATCH($A51,'Top Down inputs'!$A$98:$A$137,0),MATCH(N$1,'Top Down inputs'!$C$96:$Q$96,0))</f>
        <v>12533.220477238985</v>
      </c>
      <c r="O51" s="207">
        <f>INDEX('Top Down inputs'!$C$98:$Q$137,MATCH($A51,'Top Down inputs'!$A$98:$A$137,0),MATCH(O$1,'Top Down inputs'!$C$96:$Q$96,0))</f>
        <v>9046.1077337081952</v>
      </c>
      <c r="P51" s="207">
        <f>INDEX('Top Down inputs'!$C$98:$Q$137,MATCH($A51,'Top Down inputs'!$A$98:$A$137,0),MATCH(P$1,'Top Down inputs'!$C$96:$Q$96,0))</f>
        <v>5009.0450381231558</v>
      </c>
      <c r="Q51" s="207">
        <f>INDEX('Top Down inputs'!$C$98:$Q$137,MATCH($A51,'Top Down inputs'!$A$98:$A$137,0),MATCH(Q$1,'Top Down inputs'!$C$96:$Q$96,0))</f>
        <v>207.34829336423439</v>
      </c>
      <c r="R51" s="207">
        <f>INDEX('Top Down inputs'!$C$98:$Q$137,MATCH($A51,'Top Down inputs'!$A$98:$A$137,0),MATCH(R$1,'Top Down inputs'!$C$96:$Q$96,0))</f>
        <v>0</v>
      </c>
      <c r="S51" s="207">
        <f>INDEX('Top Down inputs'!$C$98:$Q$137,MATCH($A51,'Top Down inputs'!$A$98:$A$137,0),MATCH(S$1,'Top Down inputs'!$C$96:$Q$96,0))</f>
        <v>0</v>
      </c>
      <c r="T51" s="7"/>
      <c r="W51" s="99" t="str">
        <v>SL121</v>
      </c>
      <c r="X51" s="95" t="s">
        <v>211</v>
      </c>
      <c r="Y51" s="11">
        <f t="shared" si="17"/>
        <v>37371.078060878375</v>
      </c>
      <c r="Z51" s="97">
        <f t="shared" si="17"/>
        <v>33733.729880688239</v>
      </c>
      <c r="AA51" s="97">
        <f t="shared" si="17"/>
        <v>32496.992864265201</v>
      </c>
      <c r="AB51" s="97">
        <f t="shared" si="17"/>
        <v>31104.337171862346</v>
      </c>
      <c r="AC51" s="97">
        <f t="shared" si="17"/>
        <v>27609.939650332919</v>
      </c>
      <c r="AD51" s="97">
        <f t="shared" si="17"/>
        <v>24263.978111246088</v>
      </c>
      <c r="AE51" s="97">
        <f t="shared" si="17"/>
        <v>21054.177116378109</v>
      </c>
      <c r="AF51" s="97">
        <f t="shared" si="17"/>
        <v>18072.709010118131</v>
      </c>
      <c r="AG51" s="97">
        <f t="shared" si="17"/>
        <v>15219.529208777338</v>
      </c>
      <c r="AH51" s="97">
        <f t="shared" si="17"/>
        <v>12533.220477238985</v>
      </c>
      <c r="AI51" s="97">
        <f t="shared" si="17"/>
        <v>9046.1077337081952</v>
      </c>
      <c r="AJ51" s="97">
        <f t="shared" si="17"/>
        <v>5009.0450381231558</v>
      </c>
      <c r="AK51" s="97">
        <f t="shared" si="17"/>
        <v>207.34829336423439</v>
      </c>
      <c r="AL51" s="97">
        <f t="shared" si="16"/>
        <v>0</v>
      </c>
      <c r="AM51" s="97">
        <f t="shared" si="16"/>
        <v>0</v>
      </c>
      <c r="AN51" s="11"/>
      <c r="AO51" s="6"/>
    </row>
    <row r="52" spans="1:46" s="95" customFormat="1" ht="15" thickBot="1" x14ac:dyDescent="0.4">
      <c r="A52" s="8" t="str">
        <v>SL122</v>
      </c>
      <c r="B52" s="95" t="s">
        <v>207</v>
      </c>
      <c r="C52" s="8" t="s">
        <v>323</v>
      </c>
      <c r="D52" s="8" t="s">
        <v>19</v>
      </c>
      <c r="E52" s="207">
        <f>INDEX('Top Down inputs'!$C$98:$Q$137,MATCH($A52,'Top Down inputs'!$A$98:$A$137,0),MATCH(E$1,'Top Down inputs'!$C$96:$Q$96,0))</f>
        <v>1472058.4407560742</v>
      </c>
      <c r="F52" s="207">
        <f>INDEX('Top Down inputs'!$C$98:$Q$137,MATCH($A52,'Top Down inputs'!$A$98:$A$137,0),MATCH(F$1,'Top Down inputs'!$C$96:$Q$96,0))</f>
        <v>1323340.7373994179</v>
      </c>
      <c r="G52" s="207">
        <f>INDEX('Top Down inputs'!$C$98:$Q$137,MATCH($A52,'Top Down inputs'!$A$98:$A$137,0),MATCH(G$1,'Top Down inputs'!$C$96:$Q$96,0))</f>
        <v>1049110.08365304</v>
      </c>
      <c r="H52" s="207">
        <f>INDEX('Top Down inputs'!$C$98:$Q$137,MATCH($A52,'Top Down inputs'!$A$98:$A$137,0),MATCH(H$1,'Top Down inputs'!$C$96:$Q$96,0))</f>
        <v>979536.5045644351</v>
      </c>
      <c r="I52" s="207">
        <f>INDEX('Top Down inputs'!$C$98:$Q$137,MATCH($A52,'Top Down inputs'!$A$98:$A$137,0),MATCH(I$1,'Top Down inputs'!$C$96:$Q$96,0))</f>
        <v>806101.16910410824</v>
      </c>
      <c r="J52" s="207">
        <f>INDEX('Top Down inputs'!$C$98:$Q$137,MATCH($A52,'Top Down inputs'!$A$98:$A$137,0),MATCH(J$1,'Top Down inputs'!$C$96:$Q$96,0))</f>
        <v>623006.6528371803</v>
      </c>
      <c r="K52" s="207">
        <f>INDEX('Top Down inputs'!$C$98:$Q$137,MATCH($A52,'Top Down inputs'!$A$98:$A$137,0),MATCH(K$1,'Top Down inputs'!$C$96:$Q$96,0))</f>
        <v>458959.80692322616</v>
      </c>
      <c r="L52" s="207">
        <f>INDEX('Top Down inputs'!$C$98:$Q$137,MATCH($A52,'Top Down inputs'!$A$98:$A$137,0),MATCH(L$1,'Top Down inputs'!$C$96:$Q$96,0))</f>
        <v>321787.35652446648</v>
      </c>
      <c r="M52" s="207">
        <f>INDEX('Top Down inputs'!$C$98:$Q$137,MATCH($A52,'Top Down inputs'!$A$98:$A$137,0),MATCH(M$1,'Top Down inputs'!$C$96:$Q$96,0))</f>
        <v>227924.57724034556</v>
      </c>
      <c r="N52" s="207">
        <f>INDEX('Top Down inputs'!$C$98:$Q$137,MATCH($A52,'Top Down inputs'!$A$98:$A$137,0),MATCH(N$1,'Top Down inputs'!$C$96:$Q$96,0))</f>
        <v>173851.34162275764</v>
      </c>
      <c r="O52" s="207">
        <f>INDEX('Top Down inputs'!$C$98:$Q$137,MATCH($A52,'Top Down inputs'!$A$98:$A$137,0),MATCH(O$1,'Top Down inputs'!$C$96:$Q$96,0))</f>
        <v>125480.75483274568</v>
      </c>
      <c r="P52" s="207">
        <f>INDEX('Top Down inputs'!$C$98:$Q$137,MATCH($A52,'Top Down inputs'!$A$98:$A$137,0),MATCH(P$1,'Top Down inputs'!$C$96:$Q$96,0))</f>
        <v>69481.678847667354</v>
      </c>
      <c r="Q52" s="207">
        <f>INDEX('Top Down inputs'!$C$98:$Q$137,MATCH($A52,'Top Down inputs'!$A$98:$A$137,0),MATCH(Q$1,'Top Down inputs'!$C$96:$Q$96,0))</f>
        <v>2876.1784770343756</v>
      </c>
      <c r="R52" s="207">
        <f>INDEX('Top Down inputs'!$C$98:$Q$137,MATCH($A52,'Top Down inputs'!$A$98:$A$137,0),MATCH(R$1,'Top Down inputs'!$C$96:$Q$96,0))</f>
        <v>0</v>
      </c>
      <c r="S52" s="207">
        <f>INDEX('Top Down inputs'!$C$98:$Q$137,MATCH($A52,'Top Down inputs'!$A$98:$A$137,0),MATCH(S$1,'Top Down inputs'!$C$96:$Q$96,0))</f>
        <v>0</v>
      </c>
      <c r="T52" s="7"/>
      <c r="W52" s="99" t="str">
        <v>SL122</v>
      </c>
      <c r="X52" s="95" t="s">
        <v>207</v>
      </c>
      <c r="Y52" s="11">
        <f t="shared" si="17"/>
        <v>653161.0686280193</v>
      </c>
      <c r="Z52" s="97">
        <f t="shared" si="17"/>
        <v>539402.55782253551</v>
      </c>
      <c r="AA52" s="97">
        <f t="shared" si="17"/>
        <v>455026.25313857058</v>
      </c>
      <c r="AB52" s="97">
        <f t="shared" si="17"/>
        <v>431455.80638553761</v>
      </c>
      <c r="AC52" s="97">
        <f t="shared" si="17"/>
        <v>382984.17067272187</v>
      </c>
      <c r="AD52" s="97">
        <f t="shared" si="17"/>
        <v>336571.52648084861</v>
      </c>
      <c r="AE52" s="97">
        <f t="shared" si="17"/>
        <v>292047.59822846774</v>
      </c>
      <c r="AF52" s="97">
        <f t="shared" si="17"/>
        <v>250690.9308643151</v>
      </c>
      <c r="AG52" s="97">
        <f t="shared" si="17"/>
        <v>211113.7816986345</v>
      </c>
      <c r="AH52" s="97">
        <f t="shared" si="17"/>
        <v>173851.34162275764</v>
      </c>
      <c r="AI52" s="97">
        <f t="shared" si="17"/>
        <v>125480.75483274568</v>
      </c>
      <c r="AJ52" s="97">
        <f t="shared" si="17"/>
        <v>69481.678847667354</v>
      </c>
      <c r="AK52" s="97">
        <f t="shared" si="17"/>
        <v>2876.1784770343756</v>
      </c>
      <c r="AL52" s="97">
        <f t="shared" si="16"/>
        <v>0</v>
      </c>
      <c r="AM52" s="97">
        <f t="shared" si="16"/>
        <v>0</v>
      </c>
      <c r="AN52" s="11"/>
      <c r="AO52" s="6"/>
    </row>
    <row r="53" spans="1:46" s="95" customFormat="1" ht="15" thickBot="1" x14ac:dyDescent="0.4">
      <c r="A53" s="8" t="str">
        <v>SL150</v>
      </c>
      <c r="B53" s="95" t="s">
        <v>213</v>
      </c>
      <c r="C53" s="8" t="s">
        <v>323</v>
      </c>
      <c r="D53" s="8" t="s">
        <v>19</v>
      </c>
      <c r="E53" s="207">
        <f>INDEX('Top Down inputs'!$C$98:$Q$137,MATCH($A53,'Top Down inputs'!$A$98:$A$137,0),MATCH(E$1,'Top Down inputs'!$C$96:$Q$96,0))</f>
        <v>195205.41403033596</v>
      </c>
      <c r="F53" s="207">
        <f>INDEX('Top Down inputs'!$C$98:$Q$137,MATCH($A53,'Top Down inputs'!$A$98:$A$137,0),MATCH(F$1,'Top Down inputs'!$C$96:$Q$96,0))</f>
        <v>116653.64305462978</v>
      </c>
      <c r="G53" s="207">
        <f>INDEX('Top Down inputs'!$C$98:$Q$137,MATCH($A53,'Top Down inputs'!$A$98:$A$137,0),MATCH(G$1,'Top Down inputs'!$C$96:$Q$96,0))</f>
        <v>120505.0559439705</v>
      </c>
      <c r="H53" s="207">
        <f>INDEX('Top Down inputs'!$C$98:$Q$137,MATCH($A53,'Top Down inputs'!$A$98:$A$137,0),MATCH(H$1,'Top Down inputs'!$C$96:$Q$96,0))</f>
        <v>124112.8865541797</v>
      </c>
      <c r="I53" s="207">
        <f>INDEX('Top Down inputs'!$C$98:$Q$137,MATCH($A53,'Top Down inputs'!$A$98:$A$137,0),MATCH(I$1,'Top Down inputs'!$C$96:$Q$96,0))</f>
        <v>102137.63600030138</v>
      </c>
      <c r="J53" s="207">
        <f>INDEX('Top Down inputs'!$C$98:$Q$137,MATCH($A53,'Top Down inputs'!$A$98:$A$137,0),MATCH(J$1,'Top Down inputs'!$C$96:$Q$96,0))</f>
        <v>78938.511904120445</v>
      </c>
      <c r="K53" s="207">
        <f>INDEX('Top Down inputs'!$C$98:$Q$137,MATCH($A53,'Top Down inputs'!$A$98:$A$137,0),MATCH(K$1,'Top Down inputs'!$C$96:$Q$96,0))</f>
        <v>58152.836759177153</v>
      </c>
      <c r="L53" s="207">
        <f>INDEX('Top Down inputs'!$C$98:$Q$137,MATCH($A53,'Top Down inputs'!$A$98:$A$137,0),MATCH(L$1,'Top Down inputs'!$C$96:$Q$96,0))</f>
        <v>40772.301480126531</v>
      </c>
      <c r="M53" s="207">
        <f>INDEX('Top Down inputs'!$C$98:$Q$137,MATCH($A53,'Top Down inputs'!$A$98:$A$137,0),MATCH(M$1,'Top Down inputs'!$C$96:$Q$96,0))</f>
        <v>28879.349637427964</v>
      </c>
      <c r="N53" s="207">
        <f>INDEX('Top Down inputs'!$C$98:$Q$137,MATCH($A53,'Top Down inputs'!$A$98:$A$137,0),MATCH(N$1,'Top Down inputs'!$C$96:$Q$96,0))</f>
        <v>22027.960917813736</v>
      </c>
      <c r="O53" s="207">
        <f>INDEX('Top Down inputs'!$C$98:$Q$137,MATCH($A53,'Top Down inputs'!$A$98:$A$137,0),MATCH(O$1,'Top Down inputs'!$C$96:$Q$96,0))</f>
        <v>15899.130473156285</v>
      </c>
      <c r="P53" s="207">
        <f>INDEX('Top Down inputs'!$C$98:$Q$137,MATCH($A53,'Top Down inputs'!$A$98:$A$137,0),MATCH(P$1,'Top Down inputs'!$C$96:$Q$96,0))</f>
        <v>8803.7267465076075</v>
      </c>
      <c r="Q53" s="207">
        <f>INDEX('Top Down inputs'!$C$98:$Q$137,MATCH($A53,'Top Down inputs'!$A$98:$A$137,0),MATCH(Q$1,'Top Down inputs'!$C$96:$Q$96,0))</f>
        <v>364.42828967203531</v>
      </c>
      <c r="R53" s="207">
        <f>INDEX('Top Down inputs'!$C$98:$Q$137,MATCH($A53,'Top Down inputs'!$A$98:$A$137,0),MATCH(R$1,'Top Down inputs'!$C$96:$Q$96,0))</f>
        <v>0</v>
      </c>
      <c r="S53" s="207">
        <f>INDEX('Top Down inputs'!$C$98:$Q$137,MATCH($A53,'Top Down inputs'!$A$98:$A$137,0),MATCH(S$1,'Top Down inputs'!$C$96:$Q$96,0))</f>
        <v>0</v>
      </c>
      <c r="T53" s="7"/>
      <c r="W53" s="99" t="str">
        <v>SL150</v>
      </c>
      <c r="X53" s="95" t="s">
        <v>213</v>
      </c>
      <c r="Y53" s="11">
        <f t="shared" ref="Y53:AK58" si="18">IF(AND($C53="Rentals",$D53="Legacy"),E53-SUMIFS(E$19:E$58,$C$19:$C$58,"Rentals",$D$19:$D$58,"FTTC")*E53/SUMIFS(E$19:E$58,$C$19:$C$58,"Rentals",$D$19:$D$58,"Legacy"),E53)</f>
        <v>86613.800987780589</v>
      </c>
      <c r="Z53" s="97">
        <f t="shared" si="18"/>
        <v>47548.807094565025</v>
      </c>
      <c r="AA53" s="97">
        <f t="shared" si="18"/>
        <v>52266.168198010564</v>
      </c>
      <c r="AB53" s="97">
        <f t="shared" si="18"/>
        <v>54667.922330145084</v>
      </c>
      <c r="AC53" s="97">
        <f t="shared" si="18"/>
        <v>48526.288408094078</v>
      </c>
      <c r="AD53" s="97">
        <f t="shared" si="18"/>
        <v>42645.540506996782</v>
      </c>
      <c r="AE53" s="97">
        <f t="shared" si="18"/>
        <v>37004.103735233592</v>
      </c>
      <c r="AF53" s="97">
        <f t="shared" si="18"/>
        <v>31763.977062151163</v>
      </c>
      <c r="AG53" s="97">
        <f t="shared" si="18"/>
        <v>26749.32553905946</v>
      </c>
      <c r="AH53" s="97">
        <f t="shared" si="18"/>
        <v>22027.960917813736</v>
      </c>
      <c r="AI53" s="97">
        <f t="shared" si="18"/>
        <v>15899.130473156285</v>
      </c>
      <c r="AJ53" s="97">
        <f t="shared" si="18"/>
        <v>8803.7267465076075</v>
      </c>
      <c r="AK53" s="97">
        <f t="shared" si="18"/>
        <v>364.42828967203531</v>
      </c>
      <c r="AL53" s="97">
        <f t="shared" si="16"/>
        <v>0</v>
      </c>
      <c r="AM53" s="97">
        <f t="shared" si="16"/>
        <v>0</v>
      </c>
      <c r="AN53" s="11"/>
      <c r="AO53" s="6"/>
    </row>
    <row r="54" spans="1:46" s="95" customFormat="1" ht="15" thickBot="1" x14ac:dyDescent="0.4">
      <c r="A54" s="8" t="str">
        <v>SL151</v>
      </c>
      <c r="B54" s="95" t="s">
        <v>209</v>
      </c>
      <c r="C54" s="8" t="s">
        <v>323</v>
      </c>
      <c r="D54" s="8" t="s">
        <v>19</v>
      </c>
      <c r="E54" s="207">
        <f>INDEX('Top Down inputs'!$C$98:$Q$137,MATCH($A54,'Top Down inputs'!$A$98:$A$137,0),MATCH(E$1,'Top Down inputs'!$C$96:$Q$96,0))</f>
        <v>552902.26812391868</v>
      </c>
      <c r="F54" s="207">
        <f>INDEX('Top Down inputs'!$C$98:$Q$137,MATCH($A54,'Top Down inputs'!$A$98:$A$137,0),MATCH(F$1,'Top Down inputs'!$C$96:$Q$96,0))</f>
        <v>364872.03013363061</v>
      </c>
      <c r="G54" s="207">
        <f>INDEX('Top Down inputs'!$C$98:$Q$137,MATCH($A54,'Top Down inputs'!$A$98:$A$137,0),MATCH(G$1,'Top Down inputs'!$C$96:$Q$96,0))</f>
        <v>353534.52857704787</v>
      </c>
      <c r="H54" s="207">
        <f>INDEX('Top Down inputs'!$C$98:$Q$137,MATCH($A54,'Top Down inputs'!$A$98:$A$137,0),MATCH(H$1,'Top Down inputs'!$C$96:$Q$96,0))</f>
        <v>312562.4013248164</v>
      </c>
      <c r="I54" s="207">
        <f>INDEX('Top Down inputs'!$C$98:$Q$137,MATCH($A54,'Top Down inputs'!$A$98:$A$137,0),MATCH(I$1,'Top Down inputs'!$C$96:$Q$96,0))</f>
        <v>257220.54864913705</v>
      </c>
      <c r="J54" s="207">
        <f>INDEX('Top Down inputs'!$C$98:$Q$137,MATCH($A54,'Top Down inputs'!$A$98:$A$137,0),MATCH(J$1,'Top Down inputs'!$C$96:$Q$96,0))</f>
        <v>198796.52728074096</v>
      </c>
      <c r="K54" s="207">
        <f>INDEX('Top Down inputs'!$C$98:$Q$137,MATCH($A54,'Top Down inputs'!$A$98:$A$137,0),MATCH(K$1,'Top Down inputs'!$C$96:$Q$96,0))</f>
        <v>146450.46784375465</v>
      </c>
      <c r="L54" s="207">
        <f>INDEX('Top Down inputs'!$C$98:$Q$137,MATCH($A54,'Top Down inputs'!$A$98:$A$137,0),MATCH(L$1,'Top Down inputs'!$C$96:$Q$96,0))</f>
        <v>102679.81683436678</v>
      </c>
      <c r="M54" s="207">
        <f>INDEX('Top Down inputs'!$C$98:$Q$137,MATCH($A54,'Top Down inputs'!$A$98:$A$137,0),MATCH(M$1,'Top Down inputs'!$C$96:$Q$96,0))</f>
        <v>72728.941546557428</v>
      </c>
      <c r="N54" s="207">
        <f>INDEX('Top Down inputs'!$C$98:$Q$137,MATCH($A54,'Top Down inputs'!$A$98:$A$137,0),MATCH(N$1,'Top Down inputs'!$C$96:$Q$96,0))</f>
        <v>55474.596973098938</v>
      </c>
      <c r="O54" s="207">
        <f>INDEX('Top Down inputs'!$C$98:$Q$137,MATCH($A54,'Top Down inputs'!$A$98:$A$137,0),MATCH(O$1,'Top Down inputs'!$C$96:$Q$96,0))</f>
        <v>40039.922828617331</v>
      </c>
      <c r="P54" s="207">
        <f>INDEX('Top Down inputs'!$C$98:$Q$137,MATCH($A54,'Top Down inputs'!$A$98:$A$137,0),MATCH(P$1,'Top Down inputs'!$C$96:$Q$96,0))</f>
        <v>22171.05772731109</v>
      </c>
      <c r="Q54" s="207">
        <f>INDEX('Top Down inputs'!$C$98:$Q$137,MATCH($A54,'Top Down inputs'!$A$98:$A$137,0),MATCH(Q$1,'Top Down inputs'!$C$96:$Q$96,0))</f>
        <v>917.76595076501462</v>
      </c>
      <c r="R54" s="207">
        <f>INDEX('Top Down inputs'!$C$98:$Q$137,MATCH($A54,'Top Down inputs'!$A$98:$A$137,0),MATCH(R$1,'Top Down inputs'!$C$96:$Q$96,0))</f>
        <v>0</v>
      </c>
      <c r="S54" s="207">
        <f>INDEX('Top Down inputs'!$C$98:$Q$137,MATCH($A54,'Top Down inputs'!$A$98:$A$137,0),MATCH(S$1,'Top Down inputs'!$C$96:$Q$96,0))</f>
        <v>0</v>
      </c>
      <c r="T54" s="7"/>
      <c r="W54" s="99" t="str">
        <v>SL151</v>
      </c>
      <c r="X54" s="95" t="s">
        <v>209</v>
      </c>
      <c r="Y54" s="11">
        <f t="shared" si="18"/>
        <v>245326.01851675787</v>
      </c>
      <c r="Z54" s="97">
        <f t="shared" si="18"/>
        <v>148724.28602081072</v>
      </c>
      <c r="AA54" s="97">
        <f t="shared" si="18"/>
        <v>153337.09436227937</v>
      </c>
      <c r="AB54" s="97">
        <f t="shared" si="18"/>
        <v>137674.15740096863</v>
      </c>
      <c r="AC54" s="97">
        <f t="shared" si="18"/>
        <v>122207.23933927144</v>
      </c>
      <c r="AD54" s="97">
        <f t="shared" si="18"/>
        <v>107397.32929217539</v>
      </c>
      <c r="AE54" s="97">
        <f t="shared" si="18"/>
        <v>93190.093659679784</v>
      </c>
      <c r="AF54" s="97">
        <f t="shared" si="18"/>
        <v>79993.506088010705</v>
      </c>
      <c r="AG54" s="97">
        <f t="shared" si="18"/>
        <v>67364.748789867692</v>
      </c>
      <c r="AH54" s="97">
        <f t="shared" si="18"/>
        <v>55474.596973098938</v>
      </c>
      <c r="AI54" s="97">
        <f t="shared" si="18"/>
        <v>40039.922828617331</v>
      </c>
      <c r="AJ54" s="97">
        <f t="shared" si="18"/>
        <v>22171.05772731109</v>
      </c>
      <c r="AK54" s="97">
        <f t="shared" si="18"/>
        <v>917.76595076501462</v>
      </c>
      <c r="AL54" s="97">
        <f t="shared" si="16"/>
        <v>0</v>
      </c>
      <c r="AM54" s="97">
        <f t="shared" si="16"/>
        <v>0</v>
      </c>
      <c r="AN54" s="11"/>
      <c r="AO54" s="6"/>
    </row>
    <row r="55" spans="1:46" s="95" customFormat="1" ht="15" thickBot="1" x14ac:dyDescent="0.4">
      <c r="A55" s="8" t="str">
        <v>SL111</v>
      </c>
      <c r="B55" s="95" t="s">
        <v>316</v>
      </c>
      <c r="C55" s="8" t="s">
        <v>13</v>
      </c>
      <c r="D55" s="8" t="s">
        <v>19</v>
      </c>
      <c r="E55" s="207">
        <f>INDEX('Top Down inputs'!$C$98:$Q$137,MATCH($A55,'Top Down inputs'!$A$98:$A$137,0),MATCH(E$1,'Top Down inputs'!$C$96:$Q$96,0))</f>
        <v>744.90227573047218</v>
      </c>
      <c r="F55" s="207">
        <f>INDEX('Top Down inputs'!$C$98:$Q$137,MATCH($A55,'Top Down inputs'!$A$98:$A$137,0),MATCH(F$1,'Top Down inputs'!$C$96:$Q$96,0))</f>
        <v>674.4687199727623</v>
      </c>
      <c r="G55" s="207">
        <f>INDEX('Top Down inputs'!$C$98:$Q$137,MATCH($A55,'Top Down inputs'!$A$98:$A$137,0),MATCH(G$1,'Top Down inputs'!$C$96:$Q$96,0))</f>
        <v>717.56711839379113</v>
      </c>
      <c r="H55" s="207">
        <f>INDEX('Top Down inputs'!$C$98:$Q$137,MATCH($A55,'Top Down inputs'!$A$98:$A$137,0),MATCH(H$1,'Top Down inputs'!$C$96:$Q$96,0))</f>
        <v>645.83695614553676</v>
      </c>
      <c r="I55" s="207">
        <f>INDEX('Top Down inputs'!$C$98:$Q$137,MATCH($A55,'Top Down inputs'!$A$98:$A$137,0),MATCH(I$1,'Top Down inputs'!$C$96:$Q$96,0))</f>
        <v>531.48598645749553</v>
      </c>
      <c r="J55" s="207">
        <f>INDEX('Top Down inputs'!$C$98:$Q$137,MATCH($A55,'Top Down inputs'!$A$98:$A$137,0),MATCH(J$1,'Top Down inputs'!$C$96:$Q$96,0))</f>
        <v>410.76643744451286</v>
      </c>
      <c r="K55" s="207">
        <f>INDEX('Top Down inputs'!$C$98:$Q$137,MATCH($A55,'Top Down inputs'!$A$98:$A$137,0),MATCH(K$1,'Top Down inputs'!$C$96:$Q$96,0))</f>
        <v>302.60557244698504</v>
      </c>
      <c r="L55" s="207">
        <f>INDEX('Top Down inputs'!$C$98:$Q$137,MATCH($A55,'Top Down inputs'!$A$98:$A$137,0),MATCH(L$1,'Top Down inputs'!$C$96:$Q$96,0))</f>
        <v>212.16377939512444</v>
      </c>
      <c r="M55" s="207">
        <f>INDEX('Top Down inputs'!$C$98:$Q$137,MATCH($A55,'Top Down inputs'!$A$98:$A$137,0),MATCH(M$1,'Top Down inputs'!$C$96:$Q$96,0))</f>
        <v>150.27731433155583</v>
      </c>
      <c r="N55" s="207">
        <f>INDEX('Top Down inputs'!$C$98:$Q$137,MATCH($A55,'Top Down inputs'!$A$98:$A$137,0),MATCH(N$1,'Top Down inputs'!$C$96:$Q$96,0))</f>
        <v>114.62525467122472</v>
      </c>
      <c r="O55" s="207">
        <f>INDEX('Top Down inputs'!$C$98:$Q$137,MATCH($A55,'Top Down inputs'!$A$98:$A$137,0),MATCH(O$1,'Top Down inputs'!$C$96:$Q$96,0))</f>
        <v>0</v>
      </c>
      <c r="P55" s="207">
        <f>INDEX('Top Down inputs'!$C$98:$Q$137,MATCH($A55,'Top Down inputs'!$A$98:$A$137,0),MATCH(P$1,'Top Down inputs'!$C$96:$Q$96,0))</f>
        <v>0</v>
      </c>
      <c r="Q55" s="207">
        <f>INDEX('Top Down inputs'!$C$98:$Q$137,MATCH($A55,'Top Down inputs'!$A$98:$A$137,0),MATCH(Q$1,'Top Down inputs'!$C$96:$Q$96,0))</f>
        <v>0</v>
      </c>
      <c r="R55" s="207">
        <f>INDEX('Top Down inputs'!$C$98:$Q$137,MATCH($A55,'Top Down inputs'!$A$98:$A$137,0),MATCH(R$1,'Top Down inputs'!$C$96:$Q$96,0))</f>
        <v>0</v>
      </c>
      <c r="S55" s="207">
        <f>INDEX('Top Down inputs'!$C$98:$Q$137,MATCH($A55,'Top Down inputs'!$A$98:$A$137,0),MATCH(S$1,'Top Down inputs'!$C$96:$Q$96,0))</f>
        <v>0</v>
      </c>
      <c r="T55" s="7"/>
      <c r="W55" s="8" t="str">
        <v>SL111</v>
      </c>
      <c r="X55" s="95" t="s">
        <v>316</v>
      </c>
      <c r="Y55" s="11">
        <f t="shared" si="18"/>
        <v>744.90227573047218</v>
      </c>
      <c r="Z55" s="97">
        <f t="shared" si="18"/>
        <v>674.4687199727623</v>
      </c>
      <c r="AA55" s="97">
        <f t="shared" si="18"/>
        <v>717.56711839379113</v>
      </c>
      <c r="AB55" s="97">
        <f t="shared" si="18"/>
        <v>645.83695614553676</v>
      </c>
      <c r="AC55" s="97">
        <f t="shared" si="18"/>
        <v>531.48598645749553</v>
      </c>
      <c r="AD55" s="97">
        <f t="shared" si="18"/>
        <v>410.76643744451286</v>
      </c>
      <c r="AE55" s="97">
        <f t="shared" si="18"/>
        <v>302.60557244698504</v>
      </c>
      <c r="AF55" s="97">
        <f t="shared" si="18"/>
        <v>212.16377939512444</v>
      </c>
      <c r="AG55" s="97">
        <f t="shared" si="18"/>
        <v>150.27731433155583</v>
      </c>
      <c r="AH55" s="97">
        <f t="shared" si="18"/>
        <v>114.62525467122472</v>
      </c>
      <c r="AI55" s="97">
        <f t="shared" si="18"/>
        <v>0</v>
      </c>
      <c r="AJ55" s="97">
        <f t="shared" si="18"/>
        <v>0</v>
      </c>
      <c r="AK55" s="97">
        <f t="shared" si="18"/>
        <v>0</v>
      </c>
      <c r="AL55" s="97">
        <f t="shared" si="16"/>
        <v>0</v>
      </c>
      <c r="AM55" s="97">
        <f t="shared" si="16"/>
        <v>0</v>
      </c>
      <c r="AN55" s="11"/>
      <c r="AO55" s="6"/>
    </row>
    <row r="56" spans="1:46" s="95" customFormat="1" ht="15" thickBot="1" x14ac:dyDescent="0.4">
      <c r="A56" s="8" t="str">
        <v>SL112</v>
      </c>
      <c r="B56" s="95" t="s">
        <v>318</v>
      </c>
      <c r="C56" s="8" t="s">
        <v>13</v>
      </c>
      <c r="D56" s="8" t="s">
        <v>19</v>
      </c>
      <c r="E56" s="207">
        <f>INDEX('Top Down inputs'!$C$98:$Q$137,MATCH($A56,'Top Down inputs'!$A$98:$A$137,0),MATCH(E$1,'Top Down inputs'!$C$96:$Q$96,0))</f>
        <v>19095.990282931416</v>
      </c>
      <c r="F56" s="207">
        <f>INDEX('Top Down inputs'!$C$98:$Q$137,MATCH($A56,'Top Down inputs'!$A$98:$A$137,0),MATCH(F$1,'Top Down inputs'!$C$96:$Q$96,0))</f>
        <v>20347.959184343537</v>
      </c>
      <c r="G56" s="207">
        <f>INDEX('Top Down inputs'!$C$98:$Q$137,MATCH($A56,'Top Down inputs'!$A$98:$A$137,0),MATCH(G$1,'Top Down inputs'!$C$96:$Q$96,0))</f>
        <v>13272.044296000959</v>
      </c>
      <c r="H56" s="207">
        <f>INDEX('Top Down inputs'!$C$98:$Q$137,MATCH($A56,'Top Down inputs'!$A$98:$A$137,0),MATCH(H$1,'Top Down inputs'!$C$96:$Q$96,0))</f>
        <v>13259.317326511009</v>
      </c>
      <c r="I56" s="207">
        <f>INDEX('Top Down inputs'!$C$98:$Q$137,MATCH($A56,'Top Down inputs'!$A$98:$A$137,0),MATCH(I$1,'Top Down inputs'!$C$96:$Q$96,0))</f>
        <v>10911.641524963496</v>
      </c>
      <c r="J56" s="207">
        <f>INDEX('Top Down inputs'!$C$98:$Q$137,MATCH($A56,'Top Down inputs'!$A$98:$A$137,0),MATCH(J$1,'Top Down inputs'!$C$96:$Q$96,0))</f>
        <v>8433.2159832765683</v>
      </c>
      <c r="K56" s="207">
        <f>INDEX('Top Down inputs'!$C$98:$Q$137,MATCH($A56,'Top Down inputs'!$A$98:$A$137,0),MATCH(K$1,'Top Down inputs'!$C$96:$Q$96,0))</f>
        <v>6212.625758970853</v>
      </c>
      <c r="L56" s="207">
        <f>INDEX('Top Down inputs'!$C$98:$Q$137,MATCH($A56,'Top Down inputs'!$A$98:$A$137,0),MATCH(L$1,'Top Down inputs'!$C$96:$Q$96,0))</f>
        <v>4355.8158904085703</v>
      </c>
      <c r="M56" s="207">
        <f>INDEX('Top Down inputs'!$C$98:$Q$137,MATCH($A56,'Top Down inputs'!$A$98:$A$137,0),MATCH(M$1,'Top Down inputs'!$C$96:$Q$96,0))</f>
        <v>3085.2594896240657</v>
      </c>
      <c r="N56" s="207">
        <f>INDEX('Top Down inputs'!$C$98:$Q$137,MATCH($A56,'Top Down inputs'!$A$98:$A$137,0),MATCH(N$1,'Top Down inputs'!$C$96:$Q$96,0))</f>
        <v>2353.3069931281757</v>
      </c>
      <c r="O56" s="207">
        <f>INDEX('Top Down inputs'!$C$98:$Q$137,MATCH($A56,'Top Down inputs'!$A$98:$A$137,0),MATCH(O$1,'Top Down inputs'!$C$96:$Q$96,0))</f>
        <v>0</v>
      </c>
      <c r="P56" s="207">
        <f>INDEX('Top Down inputs'!$C$98:$Q$137,MATCH($A56,'Top Down inputs'!$A$98:$A$137,0),MATCH(P$1,'Top Down inputs'!$C$96:$Q$96,0))</f>
        <v>0</v>
      </c>
      <c r="Q56" s="207">
        <f>INDEX('Top Down inputs'!$C$98:$Q$137,MATCH($A56,'Top Down inputs'!$A$98:$A$137,0),MATCH(Q$1,'Top Down inputs'!$C$96:$Q$96,0))</f>
        <v>0</v>
      </c>
      <c r="R56" s="207">
        <f>INDEX('Top Down inputs'!$C$98:$Q$137,MATCH($A56,'Top Down inputs'!$A$98:$A$137,0),MATCH(R$1,'Top Down inputs'!$C$96:$Q$96,0))</f>
        <v>0</v>
      </c>
      <c r="S56" s="207">
        <f>INDEX('Top Down inputs'!$C$98:$Q$137,MATCH($A56,'Top Down inputs'!$A$98:$A$137,0),MATCH(S$1,'Top Down inputs'!$C$96:$Q$96,0))</f>
        <v>0</v>
      </c>
      <c r="T56" s="7"/>
      <c r="W56" s="8" t="str">
        <v>SL112</v>
      </c>
      <c r="X56" s="95" t="s">
        <v>318</v>
      </c>
      <c r="Y56" s="11">
        <f t="shared" si="18"/>
        <v>19095.990282931416</v>
      </c>
      <c r="Z56" s="97">
        <f t="shared" si="18"/>
        <v>20347.959184343537</v>
      </c>
      <c r="AA56" s="97">
        <f t="shared" si="18"/>
        <v>13272.044296000959</v>
      </c>
      <c r="AB56" s="97">
        <f t="shared" si="18"/>
        <v>13259.317326511009</v>
      </c>
      <c r="AC56" s="97">
        <f t="shared" si="18"/>
        <v>10911.641524963496</v>
      </c>
      <c r="AD56" s="97">
        <f t="shared" si="18"/>
        <v>8433.2159832765683</v>
      </c>
      <c r="AE56" s="97">
        <f t="shared" si="18"/>
        <v>6212.625758970853</v>
      </c>
      <c r="AF56" s="97">
        <f t="shared" si="18"/>
        <v>4355.8158904085703</v>
      </c>
      <c r="AG56" s="97">
        <f t="shared" si="18"/>
        <v>3085.2594896240657</v>
      </c>
      <c r="AH56" s="97">
        <f t="shared" si="18"/>
        <v>2353.3069931281757</v>
      </c>
      <c r="AI56" s="97">
        <f t="shared" si="18"/>
        <v>0</v>
      </c>
      <c r="AJ56" s="97">
        <f t="shared" si="18"/>
        <v>0</v>
      </c>
      <c r="AK56" s="97">
        <f t="shared" si="18"/>
        <v>0</v>
      </c>
      <c r="AL56" s="97">
        <f t="shared" si="16"/>
        <v>0</v>
      </c>
      <c r="AM56" s="97">
        <f t="shared" si="16"/>
        <v>0</v>
      </c>
      <c r="AN56" s="11"/>
      <c r="AO56" s="6"/>
    </row>
    <row r="57" spans="1:46" s="95" customFormat="1" ht="15" thickBot="1" x14ac:dyDescent="0.4">
      <c r="A57" s="8" t="str">
        <v>SL140</v>
      </c>
      <c r="B57" s="95" t="s">
        <v>320</v>
      </c>
      <c r="C57" s="8" t="s">
        <v>13</v>
      </c>
      <c r="D57" s="8" t="s">
        <v>19</v>
      </c>
      <c r="E57" s="207">
        <f>INDEX('Top Down inputs'!$C$98:$Q$137,MATCH($A57,'Top Down inputs'!$A$98:$A$137,0),MATCH(E$1,'Top Down inputs'!$C$96:$Q$96,0))</f>
        <v>9519.5417789104649</v>
      </c>
      <c r="F57" s="207">
        <f>INDEX('Top Down inputs'!$C$98:$Q$137,MATCH($A57,'Top Down inputs'!$A$98:$A$137,0),MATCH(F$1,'Top Down inputs'!$C$96:$Q$96,0))</f>
        <v>9898.1906593623353</v>
      </c>
      <c r="G57" s="207">
        <f>INDEX('Top Down inputs'!$C$98:$Q$137,MATCH($A57,'Top Down inputs'!$A$98:$A$137,0),MATCH(G$1,'Top Down inputs'!$C$96:$Q$96,0))</f>
        <v>7113.6607675478726</v>
      </c>
      <c r="H57" s="207">
        <f>INDEX('Top Down inputs'!$C$98:$Q$137,MATCH($A57,'Top Down inputs'!$A$98:$A$137,0),MATCH(H$1,'Top Down inputs'!$C$96:$Q$96,0))</f>
        <v>7326.6384128985919</v>
      </c>
      <c r="I57" s="207">
        <f>INDEX('Top Down inputs'!$C$98:$Q$137,MATCH($A57,'Top Down inputs'!$A$98:$A$137,0),MATCH(I$1,'Top Down inputs'!$C$96:$Q$96,0))</f>
        <v>6029.3942724133749</v>
      </c>
      <c r="J57" s="207">
        <f>INDEX('Top Down inputs'!$C$98:$Q$137,MATCH($A57,'Top Down inputs'!$A$98:$A$137,0),MATCH(J$1,'Top Down inputs'!$C$96:$Q$96,0))</f>
        <v>4659.9023649434621</v>
      </c>
      <c r="K57" s="207">
        <f>INDEX('Top Down inputs'!$C$98:$Q$137,MATCH($A57,'Top Down inputs'!$A$98:$A$137,0),MATCH(K$1,'Top Down inputs'!$C$96:$Q$96,0))</f>
        <v>3432.8813022394429</v>
      </c>
      <c r="L57" s="207">
        <f>INDEX('Top Down inputs'!$C$98:$Q$137,MATCH($A57,'Top Down inputs'!$A$98:$A$137,0),MATCH(L$1,'Top Down inputs'!$C$96:$Q$96,0))</f>
        <v>2406.8726342624664</v>
      </c>
      <c r="M57" s="207">
        <f>INDEX('Top Down inputs'!$C$98:$Q$137,MATCH($A57,'Top Down inputs'!$A$98:$A$137,0),MATCH(M$1,'Top Down inputs'!$C$96:$Q$96,0))</f>
        <v>1704.8072788214683</v>
      </c>
      <c r="N57" s="207">
        <f>INDEX('Top Down inputs'!$C$98:$Q$137,MATCH($A57,'Top Down inputs'!$A$98:$A$137,0),MATCH(N$1,'Top Down inputs'!$C$96:$Q$96,0))</f>
        <v>1300.3557414469622</v>
      </c>
      <c r="O57" s="207">
        <f>INDEX('Top Down inputs'!$C$98:$Q$137,MATCH($A57,'Top Down inputs'!$A$98:$A$137,0),MATCH(O$1,'Top Down inputs'!$C$96:$Q$96,0))</f>
        <v>0</v>
      </c>
      <c r="P57" s="207">
        <f>INDEX('Top Down inputs'!$C$98:$Q$137,MATCH($A57,'Top Down inputs'!$A$98:$A$137,0),MATCH(P$1,'Top Down inputs'!$C$96:$Q$96,0))</f>
        <v>0</v>
      </c>
      <c r="Q57" s="207">
        <f>INDEX('Top Down inputs'!$C$98:$Q$137,MATCH($A57,'Top Down inputs'!$A$98:$A$137,0),MATCH(Q$1,'Top Down inputs'!$C$96:$Q$96,0))</f>
        <v>0</v>
      </c>
      <c r="R57" s="207">
        <f>INDEX('Top Down inputs'!$C$98:$Q$137,MATCH($A57,'Top Down inputs'!$A$98:$A$137,0),MATCH(R$1,'Top Down inputs'!$C$96:$Q$96,0))</f>
        <v>0</v>
      </c>
      <c r="S57" s="207">
        <f>INDEX('Top Down inputs'!$C$98:$Q$137,MATCH($A57,'Top Down inputs'!$A$98:$A$137,0),MATCH(S$1,'Top Down inputs'!$C$96:$Q$96,0))</f>
        <v>0</v>
      </c>
      <c r="T57" s="7"/>
      <c r="W57" s="8" t="str">
        <v>SL140</v>
      </c>
      <c r="X57" s="95" t="s">
        <v>320</v>
      </c>
      <c r="Y57" s="11">
        <f t="shared" si="18"/>
        <v>9519.5417789104649</v>
      </c>
      <c r="Z57" s="97">
        <f t="shared" si="18"/>
        <v>9898.1906593623353</v>
      </c>
      <c r="AA57" s="97">
        <f t="shared" si="18"/>
        <v>7113.6607675478726</v>
      </c>
      <c r="AB57" s="97">
        <f t="shared" si="18"/>
        <v>7326.6384128985919</v>
      </c>
      <c r="AC57" s="97">
        <f t="shared" si="18"/>
        <v>6029.3942724133749</v>
      </c>
      <c r="AD57" s="97">
        <f t="shared" si="18"/>
        <v>4659.9023649434621</v>
      </c>
      <c r="AE57" s="97">
        <f t="shared" si="18"/>
        <v>3432.8813022394429</v>
      </c>
      <c r="AF57" s="97">
        <f t="shared" si="18"/>
        <v>2406.8726342624664</v>
      </c>
      <c r="AG57" s="97">
        <f t="shared" si="18"/>
        <v>1704.8072788214683</v>
      </c>
      <c r="AH57" s="97">
        <f t="shared" si="18"/>
        <v>1300.3557414469622</v>
      </c>
      <c r="AI57" s="97">
        <f t="shared" si="18"/>
        <v>0</v>
      </c>
      <c r="AJ57" s="97">
        <f t="shared" si="18"/>
        <v>0</v>
      </c>
      <c r="AK57" s="97">
        <f t="shared" si="18"/>
        <v>0</v>
      </c>
      <c r="AL57" s="97">
        <f t="shared" si="16"/>
        <v>0</v>
      </c>
      <c r="AM57" s="97">
        <f t="shared" si="16"/>
        <v>0</v>
      </c>
      <c r="AN57" s="11"/>
      <c r="AO57" s="6"/>
    </row>
    <row r="58" spans="1:46" s="95" customFormat="1" ht="15" thickBot="1" x14ac:dyDescent="0.4">
      <c r="A58" s="8" t="str">
        <v>SL144</v>
      </c>
      <c r="B58" s="95" t="s">
        <v>322</v>
      </c>
      <c r="C58" s="8" t="s">
        <v>13</v>
      </c>
      <c r="D58" s="8" t="s">
        <v>19</v>
      </c>
      <c r="E58" s="207">
        <f>INDEX('Top Down inputs'!$C$98:$Q$137,MATCH($A58,'Top Down inputs'!$A$98:$A$137,0),MATCH(E$1,'Top Down inputs'!$C$96:$Q$96,0))</f>
        <v>3147.2873853361825</v>
      </c>
      <c r="F58" s="207">
        <f>INDEX('Top Down inputs'!$C$98:$Q$137,MATCH($A58,'Top Down inputs'!$A$98:$A$137,0),MATCH(F$1,'Top Down inputs'!$C$96:$Q$96,0))</f>
        <v>2384.2150983378142</v>
      </c>
      <c r="G58" s="207">
        <f>INDEX('Top Down inputs'!$C$98:$Q$137,MATCH($A58,'Top Down inputs'!$A$98:$A$137,0),MATCH(G$1,'Top Down inputs'!$C$96:$Q$96,0))</f>
        <v>2800.0515829638348</v>
      </c>
      <c r="H58" s="207">
        <f>INDEX('Top Down inputs'!$C$98:$Q$137,MATCH($A58,'Top Down inputs'!$A$98:$A$137,0),MATCH(H$1,'Top Down inputs'!$C$96:$Q$96,0))</f>
        <v>2475.5455998233388</v>
      </c>
      <c r="I58" s="207">
        <f>INDEX('Top Down inputs'!$C$98:$Q$137,MATCH($A58,'Top Down inputs'!$A$98:$A$137,0),MATCH(I$1,'Top Down inputs'!$C$96:$Q$96,0))</f>
        <v>2037.2290291268625</v>
      </c>
      <c r="J58" s="207">
        <f>INDEX('Top Down inputs'!$C$98:$Q$137,MATCH($A58,'Top Down inputs'!$A$98:$A$137,0),MATCH(J$1,'Top Down inputs'!$C$96:$Q$96,0))</f>
        <v>1574.5011757142693</v>
      </c>
      <c r="K58" s="207">
        <f>INDEX('Top Down inputs'!$C$98:$Q$137,MATCH($A58,'Top Down inputs'!$A$98:$A$137,0),MATCH(K$1,'Top Down inputs'!$C$96:$Q$96,0))</f>
        <v>1159.9117799390015</v>
      </c>
      <c r="L58" s="207">
        <f>INDEX('Top Down inputs'!$C$98:$Q$137,MATCH($A58,'Top Down inputs'!$A$98:$A$137,0),MATCH(L$1,'Top Down inputs'!$C$96:$Q$96,0))</f>
        <v>813.24102859969105</v>
      </c>
      <c r="M58" s="207">
        <f>INDEX('Top Down inputs'!$C$98:$Q$137,MATCH($A58,'Top Down inputs'!$A$98:$A$137,0),MATCH(M$1,'Top Down inputs'!$C$96:$Q$96,0))</f>
        <v>576.02517277273762</v>
      </c>
      <c r="N58" s="207">
        <f>INDEX('Top Down inputs'!$C$98:$Q$137,MATCH($A58,'Top Down inputs'!$A$98:$A$137,0),MATCH(N$1,'Top Down inputs'!$C$96:$Q$96,0))</f>
        <v>439.36792735353441</v>
      </c>
      <c r="O58" s="207">
        <f>INDEX('Top Down inputs'!$C$98:$Q$137,MATCH($A58,'Top Down inputs'!$A$98:$A$137,0),MATCH(O$1,'Top Down inputs'!$C$96:$Q$96,0))</f>
        <v>0</v>
      </c>
      <c r="P58" s="207">
        <f>INDEX('Top Down inputs'!$C$98:$Q$137,MATCH($A58,'Top Down inputs'!$A$98:$A$137,0),MATCH(P$1,'Top Down inputs'!$C$96:$Q$96,0))</f>
        <v>0</v>
      </c>
      <c r="Q58" s="207">
        <f>INDEX('Top Down inputs'!$C$98:$Q$137,MATCH($A58,'Top Down inputs'!$A$98:$A$137,0),MATCH(Q$1,'Top Down inputs'!$C$96:$Q$96,0))</f>
        <v>0</v>
      </c>
      <c r="R58" s="207">
        <f>INDEX('Top Down inputs'!$C$98:$Q$137,MATCH($A58,'Top Down inputs'!$A$98:$A$137,0),MATCH(R$1,'Top Down inputs'!$C$96:$Q$96,0))</f>
        <v>0</v>
      </c>
      <c r="S58" s="207">
        <f>INDEX('Top Down inputs'!$C$98:$Q$137,MATCH($A58,'Top Down inputs'!$A$98:$A$137,0),MATCH(S$1,'Top Down inputs'!$C$96:$Q$96,0))</f>
        <v>0</v>
      </c>
      <c r="T58" s="7"/>
      <c r="W58" s="8" t="str">
        <v>SL144</v>
      </c>
      <c r="X58" s="95" t="s">
        <v>322</v>
      </c>
      <c r="Y58" s="11">
        <f t="shared" si="18"/>
        <v>3147.2873853361825</v>
      </c>
      <c r="Z58" s="97">
        <f t="shared" si="18"/>
        <v>2384.2150983378142</v>
      </c>
      <c r="AA58" s="97">
        <f t="shared" si="18"/>
        <v>2800.0515829638348</v>
      </c>
      <c r="AB58" s="97">
        <f t="shared" si="18"/>
        <v>2475.5455998233388</v>
      </c>
      <c r="AC58" s="97">
        <f t="shared" si="18"/>
        <v>2037.2290291268625</v>
      </c>
      <c r="AD58" s="97">
        <f t="shared" si="18"/>
        <v>1574.5011757142693</v>
      </c>
      <c r="AE58" s="97">
        <f t="shared" si="18"/>
        <v>1159.9117799390015</v>
      </c>
      <c r="AF58" s="97">
        <f t="shared" si="18"/>
        <v>813.24102859969105</v>
      </c>
      <c r="AG58" s="97">
        <f t="shared" si="18"/>
        <v>576.02517277273762</v>
      </c>
      <c r="AH58" s="97">
        <f t="shared" si="18"/>
        <v>439.36792735353441</v>
      </c>
      <c r="AI58" s="97">
        <f t="shared" si="18"/>
        <v>0</v>
      </c>
      <c r="AJ58" s="97">
        <f t="shared" si="18"/>
        <v>0</v>
      </c>
      <c r="AK58" s="97">
        <f t="shared" si="18"/>
        <v>0</v>
      </c>
      <c r="AL58" s="97">
        <f t="shared" si="16"/>
        <v>0</v>
      </c>
      <c r="AM58" s="97">
        <f t="shared" si="16"/>
        <v>0</v>
      </c>
      <c r="AN58" s="11"/>
      <c r="AO58" s="6"/>
    </row>
    <row r="59" spans="1:46" ht="15" thickBot="1" x14ac:dyDescent="0.4">
      <c r="A59" s="8"/>
      <c r="B59" s="8"/>
      <c r="C59" s="8"/>
      <c r="E59" s="18">
        <f>SUM(E19:E58)</f>
        <v>5606358.9624059005</v>
      </c>
      <c r="F59" s="18">
        <f t="shared" ref="F59:S59" si="19">SUM(F19:F58)</f>
        <v>5060200.2546376195</v>
      </c>
      <c r="G59" s="18">
        <f t="shared" si="19"/>
        <v>4507966.7489572372</v>
      </c>
      <c r="H59" s="18">
        <f t="shared" si="19"/>
        <v>4083825.2700678674</v>
      </c>
      <c r="I59" s="18">
        <f t="shared" si="19"/>
        <v>3526734.1750689084</v>
      </c>
      <c r="J59" s="18">
        <f t="shared" si="19"/>
        <v>2938241.1560434918</v>
      </c>
      <c r="K59" s="18">
        <f t="shared" si="19"/>
        <v>2427972.1394672575</v>
      </c>
      <c r="L59" s="18">
        <f t="shared" si="19"/>
        <v>1959985.1284944196</v>
      </c>
      <c r="M59" s="18">
        <f t="shared" si="19"/>
        <v>1523773.8725662918</v>
      </c>
      <c r="N59" s="18">
        <f t="shared" si="19"/>
        <v>1109972.7713093883</v>
      </c>
      <c r="O59" s="18">
        <f t="shared" si="19"/>
        <v>720344.47795195505</v>
      </c>
      <c r="P59" s="18">
        <f t="shared" si="19"/>
        <v>329499.49105073477</v>
      </c>
      <c r="Q59" s="18">
        <f t="shared" si="19"/>
        <v>10846.991573642837</v>
      </c>
      <c r="R59" s="18">
        <f t="shared" si="19"/>
        <v>0</v>
      </c>
      <c r="S59" s="18">
        <f t="shared" si="19"/>
        <v>0</v>
      </c>
      <c r="T59" s="19"/>
      <c r="W59" s="8"/>
      <c r="X59" s="34" t="s">
        <v>361</v>
      </c>
      <c r="Y59" s="130">
        <f>SUMIF($C$19:$C$58,"Rentals",Y19:Y58)</f>
        <v>3497629.9523844309</v>
      </c>
      <c r="Z59" s="130">
        <f>SUMIF($C$19:$C$58,"Rentals",Z19:Z58)</f>
        <v>3146736.2338839122</v>
      </c>
      <c r="AA59" s="130">
        <f t="shared" ref="AA59:AM59" si="20">SUMIF($C$19:$C$58,"Rentals",AA19:AA58)</f>
        <v>2916964.4097619313</v>
      </c>
      <c r="AB59" s="130">
        <f t="shared" si="20"/>
        <v>2694731.4776870101</v>
      </c>
      <c r="AC59" s="130">
        <f t="shared" si="20"/>
        <v>2415782.8269984876</v>
      </c>
      <c r="AD59" s="130">
        <f t="shared" si="20"/>
        <v>2177989.2404231601</v>
      </c>
      <c r="AE59" s="130">
        <f t="shared" si="20"/>
        <v>1934259.1941721831</v>
      </c>
      <c r="AF59" s="130">
        <f>SUMIF($C$19:$C$58,"Rentals",AF19:AF58)</f>
        <v>1666860.5234101363</v>
      </c>
      <c r="AG59" s="130">
        <f t="shared" si="20"/>
        <v>1373511.0482970017</v>
      </c>
      <c r="AH59" s="130">
        <f t="shared" si="20"/>
        <v>1086368.7636320598</v>
      </c>
      <c r="AI59" s="130">
        <f t="shared" si="20"/>
        <v>714776.98404433602</v>
      </c>
      <c r="AJ59" s="130">
        <f t="shared" si="20"/>
        <v>323767.17631600797</v>
      </c>
      <c r="AK59" s="130">
        <f t="shared" si="20"/>
        <v>10846.991573642837</v>
      </c>
      <c r="AL59" s="130">
        <f t="shared" si="20"/>
        <v>0</v>
      </c>
      <c r="AM59" s="130">
        <f t="shared" si="20"/>
        <v>0</v>
      </c>
      <c r="AP59" s="25"/>
    </row>
    <row r="60" spans="1:46" ht="15.5" thickTop="1" thickBot="1" x14ac:dyDescent="0.4">
      <c r="A60" s="1"/>
      <c r="C60" s="8"/>
      <c r="E60" s="6"/>
      <c r="F60" s="6"/>
      <c r="G60" s="6"/>
      <c r="H60" s="6"/>
      <c r="I60" s="6"/>
      <c r="J60" s="6"/>
      <c r="K60" s="6"/>
      <c r="L60" s="6"/>
      <c r="M60" s="6"/>
      <c r="N60" s="6"/>
      <c r="O60" s="6"/>
      <c r="P60" s="6"/>
      <c r="Q60" s="6"/>
      <c r="R60" s="6"/>
      <c r="S60" s="6"/>
      <c r="T60" s="11"/>
      <c r="X60" s="96" t="s">
        <v>362</v>
      </c>
      <c r="Y60" s="131">
        <f>SUMIF($C$19:$C$58,"Connections",Y19:Y58)</f>
        <v>259914.6957112673</v>
      </c>
      <c r="Z60" s="131">
        <f t="shared" ref="Z60:AM60" si="21">SUMIF($C$19:$C$58,"Connections",Z19:Z58)</f>
        <v>269091.99719587917</v>
      </c>
      <c r="AA60" s="131">
        <f t="shared" si="21"/>
        <v>248486.78439872479</v>
      </c>
      <c r="AB60" s="131">
        <f t="shared" si="21"/>
        <v>233917.23158134468</v>
      </c>
      <c r="AC60" s="131">
        <f t="shared" si="21"/>
        <v>211997.56924846905</v>
      </c>
      <c r="AD60" s="131">
        <f t="shared" si="21"/>
        <v>144636.06951469561</v>
      </c>
      <c r="AE60" s="131">
        <f t="shared" si="21"/>
        <v>129009.35379807497</v>
      </c>
      <c r="AF60" s="131">
        <f t="shared" si="21"/>
        <v>133010.03535335636</v>
      </c>
      <c r="AG60" s="131">
        <f t="shared" si="21"/>
        <v>110602.26576060666</v>
      </c>
      <c r="AH60" s="131">
        <f t="shared" si="21"/>
        <v>23604.007677328107</v>
      </c>
      <c r="AI60" s="131">
        <f t="shared" si="21"/>
        <v>5567.4939076192504</v>
      </c>
      <c r="AJ60" s="131">
        <f t="shared" si="21"/>
        <v>5732.3147347267568</v>
      </c>
      <c r="AK60" s="131">
        <f t="shared" si="21"/>
        <v>0</v>
      </c>
      <c r="AL60" s="131">
        <f t="shared" si="21"/>
        <v>0</v>
      </c>
      <c r="AM60" s="131">
        <f t="shared" si="21"/>
        <v>0</v>
      </c>
    </row>
    <row r="61" spans="1:46" ht="15" thickTop="1" x14ac:dyDescent="0.35">
      <c r="A61" s="1"/>
      <c r="C61" s="29"/>
      <c r="E61" s="6"/>
      <c r="F61" s="6"/>
      <c r="G61" s="6"/>
      <c r="H61" s="6"/>
      <c r="I61" s="6"/>
      <c r="J61" s="6"/>
      <c r="K61" s="6"/>
      <c r="L61" s="6"/>
      <c r="M61" s="6"/>
      <c r="N61" s="6"/>
      <c r="O61" s="6"/>
      <c r="P61" s="6"/>
      <c r="Q61" s="6"/>
      <c r="R61" s="6"/>
      <c r="S61" s="6"/>
      <c r="T61" s="11"/>
      <c r="U61" s="97"/>
      <c r="Y61" s="85">
        <f>Y60/SUM(Y59:Y60)</f>
        <v>6.9171419118862779E-2</v>
      </c>
      <c r="Z61" s="85">
        <f t="shared" ref="Z61:AG61" si="22">Z60/SUM(Z59:Z60)</f>
        <v>7.877796510593725E-2</v>
      </c>
      <c r="AA61" s="85">
        <f t="shared" si="22"/>
        <v>7.8499641648909699E-2</v>
      </c>
      <c r="AB61" s="85">
        <f t="shared" si="22"/>
        <v>7.9872068930992648E-2</v>
      </c>
      <c r="AC61" s="85">
        <f t="shared" si="22"/>
        <v>8.0675527358088139E-2</v>
      </c>
      <c r="AD61" s="85">
        <f t="shared" si="22"/>
        <v>6.2272665718331253E-2</v>
      </c>
      <c r="AE61" s="85">
        <f t="shared" si="22"/>
        <v>6.2526690442205407E-2</v>
      </c>
      <c r="AF61" s="85">
        <f t="shared" si="22"/>
        <v>7.3899778351135412E-2</v>
      </c>
      <c r="AG61" s="85">
        <f t="shared" si="22"/>
        <v>7.4524138226492218E-2</v>
      </c>
    </row>
    <row r="62" spans="1:46" ht="15" thickBot="1" x14ac:dyDescent="0.4">
      <c r="A62" s="9" t="s">
        <v>215</v>
      </c>
      <c r="B62" s="96" t="s">
        <v>308</v>
      </c>
      <c r="C62" s="95" t="s">
        <v>216</v>
      </c>
      <c r="D62" s="95" t="s">
        <v>217</v>
      </c>
      <c r="E62" s="27">
        <f>'Top Down inputs'!C140</f>
        <v>3.9909153378664852E-2</v>
      </c>
      <c r="F62" s="27">
        <f>'Top Down inputs'!D140</f>
        <v>0.10036409874522789</v>
      </c>
      <c r="G62" s="27">
        <f>'Top Down inputs'!E140</f>
        <v>5.7117963753504197E-2</v>
      </c>
      <c r="H62" s="27">
        <f>'Top Down inputs'!F140</f>
        <v>2.2608687962007545E-2</v>
      </c>
      <c r="I62" s="27">
        <f>'Top Down inputs'!G140</f>
        <v>2.5861655271887107E-2</v>
      </c>
      <c r="J62" s="27">
        <f>'Top Down inputs'!H140</f>
        <v>2.1778243527577512E-2</v>
      </c>
      <c r="K62" s="27">
        <f>'Top Down inputs'!I140</f>
        <v>2.1112015247234828E-2</v>
      </c>
      <c r="L62" s="27">
        <f>'Top Down inputs'!J140</f>
        <v>2.0605611437519933E-2</v>
      </c>
      <c r="M62" s="27">
        <f>'Top Down inputs'!K140</f>
        <v>2.0170109706586503E-2</v>
      </c>
      <c r="N62" s="27">
        <f>'Top Down inputs'!L140</f>
        <v>2.0170109706586503E-2</v>
      </c>
      <c r="O62" s="27">
        <f>'Top Down inputs'!M140</f>
        <v>0.02</v>
      </c>
      <c r="P62" s="27">
        <f>'Top Down inputs'!N140</f>
        <v>0.02</v>
      </c>
      <c r="Q62" s="27">
        <f>'Top Down inputs'!O140</f>
        <v>0.02</v>
      </c>
      <c r="R62" s="27">
        <f>'Top Down inputs'!P140</f>
        <v>0.02</v>
      </c>
      <c r="S62" s="27">
        <f>'Top Down inputs'!Q140</f>
        <v>0.02</v>
      </c>
      <c r="U62" s="25"/>
      <c r="V62" s="25"/>
      <c r="W62" s="9" t="s">
        <v>218</v>
      </c>
    </row>
    <row r="63" spans="1:46" ht="15" thickBot="1" x14ac:dyDescent="0.4">
      <c r="A63" s="8" t="str" cm="1">
        <f t="array" ref="A63:A102">TD_service_codes</f>
        <v>WN127</v>
      </c>
      <c r="B63" s="95" t="s">
        <v>276</v>
      </c>
      <c r="C63" s="22">
        <f>IF($B$2="Discounted",INDEX('Top Down inputs'!$D$50:$F$89,MATCH($A63,'Top Down inputs'!$A$50:$A$89,0),MATCH('Copper Weighted Price'!$B$62,'Top Down inputs'!$D$47:$F$47,0)),INDEX('Top Down inputs'!$D$5:$F$44,MATCH($A63,'Top Down inputs'!$A$5:$A$44,0),MATCH('Copper Weighted Price'!$B$62,'Top Down inputs'!$D$2:$F$2,0)))</f>
        <v>3.2500000000000001E-2</v>
      </c>
      <c r="D63" s="217">
        <f>IF($B$2="Headline",INDEX('Top Down inputs'!$J$5:$J$44,MATCH($A63,'Top Down inputs'!$H$5:$H$44,0)),INDEX('Top Down inputs'!$J$50:$J$89,MATCH($A63,'Top Down inputs'!$H$50:$H$89,0)))</f>
        <v>104.78138296514446</v>
      </c>
      <c r="E63" s="216">
        <v>82.936964828483354</v>
      </c>
      <c r="F63" s="216">
        <v>93.50535912215517</v>
      </c>
      <c r="G63" s="216">
        <v>119.55975918857749</v>
      </c>
      <c r="H63" s="218">
        <f>INDEX([1]StartPrices!$Q$10:$Q$609,MATCH($A63,[1]StartPrices!$B$10:$B$609,0))</f>
        <v>102.32663628171142</v>
      </c>
      <c r="I63" s="218">
        <f>INDEX([1]StartPrices!$U$10:$U$609,MATCH($A63,[1]StartPrices!$B$10:$B$609,0))</f>
        <v>92.01658083452412</v>
      </c>
      <c r="J63" s="26">
        <f>D63*(1+($C63+J$62))</f>
        <v>110.46873238688293</v>
      </c>
      <c r="K63" s="26">
        <f>J63*(1+($C63+K$62))</f>
        <v>116.3911837519512</v>
      </c>
      <c r="L63" s="26">
        <f>K63*(1+($C63+L$62))</f>
        <v>122.5722087310353</v>
      </c>
      <c r="M63" s="26">
        <f>L63*(1+($C63+M$62))</f>
        <v>129.02810041187755</v>
      </c>
      <c r="N63" s="26">
        <f>M63*(1+($C63+N$62))</f>
        <v>135.82402461580358</v>
      </c>
      <c r="O63" s="102">
        <f t="shared" ref="O63:O102" si="23">IF(O19=0,0,O236/O19)</f>
        <v>176.81216988710048</v>
      </c>
      <c r="P63" s="102">
        <f t="shared" ref="P63:S63" si="24">IF(P19=0,0,P236/P19)</f>
        <v>196.83322695902572</v>
      </c>
      <c r="Q63" s="102">
        <f t="shared" si="24"/>
        <v>1028.0438445134164</v>
      </c>
      <c r="R63" s="102">
        <f t="shared" si="24"/>
        <v>0</v>
      </c>
      <c r="S63" s="102">
        <f t="shared" si="24"/>
        <v>0</v>
      </c>
      <c r="T63" s="95"/>
      <c r="U63" s="99" t="s">
        <v>323</v>
      </c>
      <c r="V63" s="99" t="s">
        <v>19</v>
      </c>
      <c r="W63" s="99" t="str" cm="1">
        <f t="array" ref="W63:W102">TD_service_codes</f>
        <v>WN127</v>
      </c>
      <c r="X63" s="95" t="s">
        <v>276</v>
      </c>
      <c r="Y63" s="25">
        <f>E63</f>
        <v>82.936964828483354</v>
      </c>
      <c r="Z63" s="25">
        <f t="shared" ref="Y63:AM68" si="25">F63</f>
        <v>93.50535912215517</v>
      </c>
      <c r="AA63" s="25">
        <f t="shared" si="25"/>
        <v>119.55975918857749</v>
      </c>
      <c r="AB63" s="25">
        <f t="shared" si="25"/>
        <v>102.32663628171142</v>
      </c>
      <c r="AC63" s="25">
        <f t="shared" si="25"/>
        <v>92.01658083452412</v>
      </c>
      <c r="AD63" s="25">
        <f t="shared" si="25"/>
        <v>110.46873238688293</v>
      </c>
      <c r="AE63" s="25">
        <f t="shared" si="25"/>
        <v>116.3911837519512</v>
      </c>
      <c r="AF63" s="25">
        <f t="shared" si="25"/>
        <v>122.5722087310353</v>
      </c>
      <c r="AG63" s="25">
        <f t="shared" si="25"/>
        <v>129.02810041187755</v>
      </c>
      <c r="AH63" s="25">
        <f t="shared" si="25"/>
        <v>135.82402461580358</v>
      </c>
      <c r="AI63" s="25">
        <f>O63</f>
        <v>176.81216988710048</v>
      </c>
      <c r="AJ63" s="25">
        <f t="shared" si="25"/>
        <v>196.83322695902572</v>
      </c>
      <c r="AK63" s="25">
        <f t="shared" si="25"/>
        <v>1028.0438445134164</v>
      </c>
      <c r="AL63" s="25">
        <f t="shared" si="25"/>
        <v>0</v>
      </c>
      <c r="AM63" s="25">
        <f t="shared" si="25"/>
        <v>0</v>
      </c>
      <c r="AN63" s="25"/>
      <c r="AQ63" s="95"/>
      <c r="AR63" s="107"/>
      <c r="AT63" s="111"/>
    </row>
    <row r="64" spans="1:46" ht="15" thickBot="1" x14ac:dyDescent="0.4">
      <c r="A64" s="8" t="str">
        <v>WN346</v>
      </c>
      <c r="B64" s="95" t="s">
        <v>277</v>
      </c>
      <c r="C64" s="22">
        <f>IF($B$2="Discounted",INDEX('Top Down inputs'!$D$50:$F$89,MATCH($A64,'Top Down inputs'!$A$50:$A$89,0),MATCH('Copper Weighted Price'!$B$62,'Top Down inputs'!$D$47:$F$47,0)),INDEX('Top Down inputs'!$D$5:$F$44,MATCH($A64,'Top Down inputs'!$A$5:$A$44,0),MATCH('Copper Weighted Price'!$B$62,'Top Down inputs'!$D$2:$F$2,0)))</f>
        <v>3.2500000000000001E-2</v>
      </c>
      <c r="D64" s="217">
        <f>IF($B$2="Headline",INDEX('Top Down inputs'!$J$5:$J$44,MATCH($A64,'Top Down inputs'!$H$5:$H$44,0)),INDEX('Top Down inputs'!$J$50:$J$89,MATCH($A64,'Top Down inputs'!$H$50:$H$89,0)))</f>
        <v>118.59890931919473</v>
      </c>
      <c r="E64" s="216">
        <v>92.634154677069048</v>
      </c>
      <c r="F64" s="216">
        <v>77.683953552086592</v>
      </c>
      <c r="G64" s="216">
        <v>97.345747044764323</v>
      </c>
      <c r="H64" s="218">
        <f>INDEX([1]StartPrices!$Q$10:$Q$609,MATCH($A64,[1]StartPrices!$B$10:$B$609,0))</f>
        <v>119.47884180122281</v>
      </c>
      <c r="I64" s="218">
        <f>INDEX([1]StartPrices!$U$10:$U$609,MATCH($A64,[1]StartPrices!$B$10:$B$609,0))</f>
        <v>105.6733609558806</v>
      </c>
      <c r="J64" s="26">
        <f t="shared" ref="J64:J74" si="26">D64*(1+($C64+J$62))</f>
        <v>125.03624980132706</v>
      </c>
      <c r="K64" s="26">
        <f t="shared" ref="K64:N64" si="27">J64*(1+($C64+K$62))</f>
        <v>131.73969513213285</v>
      </c>
      <c r="L64" s="26">
        <f t="shared" si="27"/>
        <v>138.73581219271722</v>
      </c>
      <c r="M64" s="26">
        <f t="shared" si="27"/>
        <v>146.04304264114</v>
      </c>
      <c r="N64" s="26">
        <f t="shared" si="27"/>
        <v>153.73514571893253</v>
      </c>
      <c r="O64" s="102">
        <f t="shared" si="23"/>
        <v>161.56161346231124</v>
      </c>
      <c r="P64" s="102">
        <f t="shared" ref="P64:S83" si="28">IF(P20=0,0,P237/P20)</f>
        <v>179.8557969782234</v>
      </c>
      <c r="Q64" s="102">
        <f t="shared" si="28"/>
        <v>939.372116385651</v>
      </c>
      <c r="R64" s="102">
        <f t="shared" si="28"/>
        <v>0</v>
      </c>
      <c r="S64" s="102">
        <f t="shared" si="28"/>
        <v>0</v>
      </c>
      <c r="U64" s="99" t="s">
        <v>323</v>
      </c>
      <c r="V64" s="99" t="s">
        <v>19</v>
      </c>
      <c r="W64" s="99" t="str">
        <v>WN346</v>
      </c>
      <c r="X64" s="95" t="s">
        <v>277</v>
      </c>
      <c r="Y64" s="25">
        <f t="shared" si="25"/>
        <v>92.634154677069048</v>
      </c>
      <c r="Z64" s="25">
        <f t="shared" si="25"/>
        <v>77.683953552086592</v>
      </c>
      <c r="AA64" s="25">
        <f t="shared" si="25"/>
        <v>97.345747044764323</v>
      </c>
      <c r="AB64" s="25">
        <f t="shared" si="25"/>
        <v>119.47884180122281</v>
      </c>
      <c r="AC64" s="25">
        <f t="shared" si="25"/>
        <v>105.6733609558806</v>
      </c>
      <c r="AD64" s="25">
        <f t="shared" si="25"/>
        <v>125.03624980132706</v>
      </c>
      <c r="AE64" s="25">
        <f t="shared" si="25"/>
        <v>131.73969513213285</v>
      </c>
      <c r="AF64" s="25">
        <f t="shared" si="25"/>
        <v>138.73581219271722</v>
      </c>
      <c r="AG64" s="25">
        <f t="shared" si="25"/>
        <v>146.04304264114</v>
      </c>
      <c r="AH64" s="25">
        <f t="shared" si="25"/>
        <v>153.73514571893253</v>
      </c>
      <c r="AI64" s="25">
        <f t="shared" si="25"/>
        <v>161.56161346231124</v>
      </c>
      <c r="AJ64" s="25">
        <f t="shared" si="25"/>
        <v>179.8557969782234</v>
      </c>
      <c r="AK64" s="25">
        <f t="shared" si="25"/>
        <v>939.372116385651</v>
      </c>
      <c r="AL64" s="25">
        <f t="shared" si="25"/>
        <v>0</v>
      </c>
      <c r="AM64" s="25">
        <f t="shared" si="25"/>
        <v>0</v>
      </c>
      <c r="AQ64" s="95"/>
      <c r="AR64" s="107"/>
      <c r="AS64" s="95"/>
    </row>
    <row r="65" spans="1:45" ht="15" thickBot="1" x14ac:dyDescent="0.4">
      <c r="A65" s="8" t="str">
        <v>WX130</v>
      </c>
      <c r="B65" s="95" t="s">
        <v>278</v>
      </c>
      <c r="C65" s="22">
        <f>IF($B$2="Discounted",INDEX('Top Down inputs'!$D$50:$F$89,MATCH($A65,'Top Down inputs'!$A$50:$A$89,0),MATCH('Copper Weighted Price'!$B$62,'Top Down inputs'!$D$47:$F$47,0)),INDEX('Top Down inputs'!$D$5:$F$44,MATCH($A65,'Top Down inputs'!$A$5:$A$44,0),MATCH('Copper Weighted Price'!$B$62,'Top Down inputs'!$D$2:$F$2,0)))</f>
        <v>3.2500000000000001E-2</v>
      </c>
      <c r="D65" s="217">
        <f>IF($B$2="Headline",INDEX('Top Down inputs'!$J$5:$J$44,MATCH($A65,'Top Down inputs'!$H$5:$H$44,0)),INDEX('Top Down inputs'!$J$50:$J$89,MATCH($A65,'Top Down inputs'!$H$50:$H$89,0)))</f>
        <v>93.250146314302683</v>
      </c>
      <c r="E65" s="216">
        <v>104.76075593650958</v>
      </c>
      <c r="F65" s="216">
        <v>107.58366271225101</v>
      </c>
      <c r="G65" s="216">
        <v>120.04861556646321</v>
      </c>
      <c r="H65" s="218">
        <f>INDEX([1]StartPrices!$Q$10:$Q$609,MATCH($A65,[1]StartPrices!$B$10:$B$609,0))</f>
        <v>102.59331633344965</v>
      </c>
      <c r="I65" s="218">
        <f>INDEX([1]StartPrices!$U$10:$U$609,MATCH($A65,[1]StartPrices!$B$10:$B$609,0))</f>
        <v>123.30079478141651</v>
      </c>
      <c r="J65" s="26">
        <f t="shared" si="26"/>
        <v>98.311600464932638</v>
      </c>
      <c r="K65" s="26">
        <f t="shared" ref="K65:N65" si="29">J65*(1+($C65+K$62))</f>
        <v>103.58228348803867</v>
      </c>
      <c r="L65" s="26">
        <f t="shared" si="29"/>
        <v>109.08308398676549</v>
      </c>
      <c r="M65" s="26">
        <f t="shared" si="29"/>
        <v>114.82850198748122</v>
      </c>
      <c r="N65" s="26">
        <f t="shared" si="29"/>
        <v>120.87653178460484</v>
      </c>
      <c r="O65" s="102">
        <f t="shared" si="23"/>
        <v>182.8933568022986</v>
      </c>
      <c r="P65" s="102">
        <f t="shared" si="28"/>
        <v>203.60300782322619</v>
      </c>
      <c r="Q65" s="102">
        <f t="shared" si="28"/>
        <v>1063.4018562356687</v>
      </c>
      <c r="R65" s="102">
        <f t="shared" si="28"/>
        <v>0</v>
      </c>
      <c r="S65" s="102">
        <f t="shared" si="28"/>
        <v>0</v>
      </c>
      <c r="U65" s="99" t="s">
        <v>323</v>
      </c>
      <c r="V65" s="99" t="s">
        <v>19</v>
      </c>
      <c r="W65" s="99" t="str">
        <v>WX130</v>
      </c>
      <c r="X65" s="95" t="s">
        <v>278</v>
      </c>
      <c r="Y65" s="25">
        <f t="shared" si="25"/>
        <v>104.76075593650958</v>
      </c>
      <c r="Z65" s="25">
        <f t="shared" si="25"/>
        <v>107.58366271225101</v>
      </c>
      <c r="AA65" s="25">
        <f t="shared" si="25"/>
        <v>120.04861556646321</v>
      </c>
      <c r="AB65" s="25">
        <f t="shared" si="25"/>
        <v>102.59331633344965</v>
      </c>
      <c r="AC65" s="25">
        <f t="shared" si="25"/>
        <v>123.30079478141651</v>
      </c>
      <c r="AD65" s="25">
        <f t="shared" si="25"/>
        <v>98.311600464932638</v>
      </c>
      <c r="AE65" s="25">
        <f t="shared" si="25"/>
        <v>103.58228348803867</v>
      </c>
      <c r="AF65" s="25">
        <f t="shared" si="25"/>
        <v>109.08308398676549</v>
      </c>
      <c r="AG65" s="25">
        <f t="shared" si="25"/>
        <v>114.82850198748122</v>
      </c>
      <c r="AH65" s="25">
        <f t="shared" si="25"/>
        <v>120.87653178460484</v>
      </c>
      <c r="AI65" s="25">
        <f t="shared" si="25"/>
        <v>182.8933568022986</v>
      </c>
      <c r="AJ65" s="25">
        <f t="shared" si="25"/>
        <v>203.60300782322619</v>
      </c>
      <c r="AK65" s="25">
        <f t="shared" si="25"/>
        <v>1063.4018562356687</v>
      </c>
      <c r="AL65" s="25">
        <f t="shared" si="25"/>
        <v>0</v>
      </c>
      <c r="AM65" s="25">
        <f t="shared" si="25"/>
        <v>0</v>
      </c>
      <c r="AR65" s="107"/>
      <c r="AS65" s="95"/>
    </row>
    <row r="66" spans="1:45" ht="15" thickBot="1" x14ac:dyDescent="0.4">
      <c r="A66" s="8" t="str">
        <v>WX347</v>
      </c>
      <c r="B66" s="95" t="s">
        <v>279</v>
      </c>
      <c r="C66" s="22">
        <f>IF($B$2="Discounted",INDEX('Top Down inputs'!$D$50:$F$89,MATCH($A66,'Top Down inputs'!$A$50:$A$89,0),MATCH('Copper Weighted Price'!$B$62,'Top Down inputs'!$D$47:$F$47,0)),INDEX('Top Down inputs'!$D$5:$F$44,MATCH($A66,'Top Down inputs'!$A$5:$A$44,0),MATCH('Copper Weighted Price'!$B$62,'Top Down inputs'!$D$2:$F$2,0)))</f>
        <v>3.2500000000000001E-2</v>
      </c>
      <c r="D66" s="217">
        <f>IF($B$2="Headline",INDEX('Top Down inputs'!$J$5:$J$44,MATCH($A66,'Top Down inputs'!$H$5:$H$44,0)),INDEX('Top Down inputs'!$J$50:$J$89,MATCH($A66,'Top Down inputs'!$H$50:$H$89,0)))</f>
        <v>120.51665507760933</v>
      </c>
      <c r="E66" s="216">
        <v>76.605711924791905</v>
      </c>
      <c r="F66" s="216">
        <v>100.32455123990567</v>
      </c>
      <c r="G66" s="216">
        <v>102.81234030582053</v>
      </c>
      <c r="H66" s="218">
        <f>INDEX([1]StartPrices!$Q$10:$Q$609,MATCH($A66,[1]StartPrices!$B$10:$B$609,0))</f>
        <v>111.21019975341217</v>
      </c>
      <c r="I66" s="218">
        <f>INDEX([1]StartPrices!$U$10:$U$609,MATCH($A66,[1]StartPrices!$B$10:$B$609,0))</f>
        <v>95.239429203723688</v>
      </c>
      <c r="J66" s="26">
        <f t="shared" si="26"/>
        <v>127.05808743104086</v>
      </c>
      <c r="K66" s="26">
        <f t="shared" ref="K66:N66" si="30">J66*(1+($C66+K$62))</f>
        <v>133.8699275516783</v>
      </c>
      <c r="L66" s="26">
        <f t="shared" si="30"/>
        <v>140.97917190740668</v>
      </c>
      <c r="M66" s="26">
        <f t="shared" si="30"/>
        <v>148.40456035811351</v>
      </c>
      <c r="N66" s="26">
        <f t="shared" si="30"/>
        <v>156.22104483313308</v>
      </c>
      <c r="O66" s="102">
        <f t="shared" si="23"/>
        <v>164.59574988731401</v>
      </c>
      <c r="P66" s="102">
        <f t="shared" si="28"/>
        <v>183.23349922546441</v>
      </c>
      <c r="Q66" s="102">
        <f t="shared" si="28"/>
        <v>957.01357894521277</v>
      </c>
      <c r="R66" s="102">
        <f t="shared" si="28"/>
        <v>0</v>
      </c>
      <c r="S66" s="102">
        <f t="shared" si="28"/>
        <v>0</v>
      </c>
      <c r="U66" s="99" t="s">
        <v>323</v>
      </c>
      <c r="V66" s="99" t="s">
        <v>19</v>
      </c>
      <c r="W66" s="99" t="str">
        <v>WX347</v>
      </c>
      <c r="X66" s="95" t="s">
        <v>279</v>
      </c>
      <c r="Y66" s="25">
        <f t="shared" si="25"/>
        <v>76.605711924791905</v>
      </c>
      <c r="Z66" s="25">
        <f t="shared" si="25"/>
        <v>100.32455123990567</v>
      </c>
      <c r="AA66" s="25">
        <f t="shared" si="25"/>
        <v>102.81234030582053</v>
      </c>
      <c r="AB66" s="25">
        <f t="shared" si="25"/>
        <v>111.21019975341217</v>
      </c>
      <c r="AC66" s="25">
        <f t="shared" si="25"/>
        <v>95.239429203723688</v>
      </c>
      <c r="AD66" s="25">
        <f t="shared" si="25"/>
        <v>127.05808743104086</v>
      </c>
      <c r="AE66" s="25">
        <f t="shared" si="25"/>
        <v>133.8699275516783</v>
      </c>
      <c r="AF66" s="25">
        <f t="shared" si="25"/>
        <v>140.97917190740668</v>
      </c>
      <c r="AG66" s="25">
        <f t="shared" si="25"/>
        <v>148.40456035811351</v>
      </c>
      <c r="AH66" s="25">
        <f t="shared" si="25"/>
        <v>156.22104483313308</v>
      </c>
      <c r="AI66" s="25">
        <f t="shared" si="25"/>
        <v>164.59574988731401</v>
      </c>
      <c r="AJ66" s="25">
        <f t="shared" si="25"/>
        <v>183.23349922546441</v>
      </c>
      <c r="AK66" s="25">
        <f t="shared" si="25"/>
        <v>957.01357894521277</v>
      </c>
      <c r="AL66" s="25">
        <f t="shared" si="25"/>
        <v>0</v>
      </c>
      <c r="AM66" s="25">
        <f t="shared" si="25"/>
        <v>0</v>
      </c>
      <c r="AR66" s="107"/>
      <c r="AS66" s="95"/>
    </row>
    <row r="67" spans="1:45" ht="15" thickBot="1" x14ac:dyDescent="0.4">
      <c r="A67" s="8" t="str">
        <v>WX129</v>
      </c>
      <c r="B67" s="95" t="s">
        <v>280</v>
      </c>
      <c r="C67" s="22">
        <f>IF($B$2="Discounted",INDEX('Top Down inputs'!$D$50:$F$89,MATCH($A67,'Top Down inputs'!$A$50:$A$89,0),MATCH('Copper Weighted Price'!$B$62,'Top Down inputs'!$D$47:$F$47,0)),INDEX('Top Down inputs'!$D$5:$F$44,MATCH($A67,'Top Down inputs'!$A$5:$A$44,0),MATCH('Copper Weighted Price'!$B$62,'Top Down inputs'!$D$2:$F$2,0)))</f>
        <v>8.7499999999999994E-2</v>
      </c>
      <c r="D67" s="217">
        <f>IF($B$2="Headline",INDEX('Top Down inputs'!$J$5:$J$44,MATCH($A67,'Top Down inputs'!$H$5:$H$44,0)),INDEX('Top Down inputs'!$J$50:$J$89,MATCH($A67,'Top Down inputs'!$H$50:$H$89,0)))</f>
        <v>24.789416722714481</v>
      </c>
      <c r="E67" s="216">
        <v>32.3896301113286</v>
      </c>
      <c r="F67" s="216">
        <v>32.221593547416241</v>
      </c>
      <c r="G67" s="216">
        <v>36.838559148955341</v>
      </c>
      <c r="H67" s="218">
        <f>INDEX([1]StartPrices!$Q$10:$Q$609,MATCH($A67,[1]StartPrices!$B$10:$B$609,0))</f>
        <v>23.018476663586526</v>
      </c>
      <c r="I67" s="218">
        <f>INDEX([1]StartPrices!$U$10:$U$609,MATCH($A67,[1]StartPrices!$B$10:$B$609,0))</f>
        <v>27.864720868407709</v>
      </c>
      <c r="J67" s="26">
        <f t="shared" si="26"/>
        <v>27.498360640245874</v>
      </c>
      <c r="K67" s="26">
        <f t="shared" ref="K67:N67" si="31">J67*(1+($C67+K$62))</f>
        <v>30.485013005378217</v>
      </c>
      <c r="L67" s="26">
        <f t="shared" si="31"/>
        <v>33.780613976005377</v>
      </c>
      <c r="M67" s="26">
        <f t="shared" si="31"/>
        <v>37.417776388757723</v>
      </c>
      <c r="N67" s="26">
        <f t="shared" si="31"/>
        <v>41.446552477511787</v>
      </c>
      <c r="O67" s="102">
        <f t="shared" si="23"/>
        <v>0</v>
      </c>
      <c r="P67" s="102">
        <f t="shared" si="28"/>
        <v>0</v>
      </c>
      <c r="Q67" s="102">
        <f t="shared" si="28"/>
        <v>0</v>
      </c>
      <c r="R67" s="102">
        <f t="shared" si="28"/>
        <v>0</v>
      </c>
      <c r="S67" s="102">
        <f t="shared" si="28"/>
        <v>0</v>
      </c>
      <c r="U67" s="99" t="s">
        <v>13</v>
      </c>
      <c r="V67" s="99" t="s">
        <v>19</v>
      </c>
      <c r="W67" s="99" t="str">
        <v>WX129</v>
      </c>
      <c r="X67" s="95" t="s">
        <v>280</v>
      </c>
      <c r="Y67" s="25">
        <f>E67</f>
        <v>32.3896301113286</v>
      </c>
      <c r="Z67" s="25">
        <f t="shared" si="25"/>
        <v>32.221593547416241</v>
      </c>
      <c r="AA67" s="25">
        <f t="shared" si="25"/>
        <v>36.838559148955341</v>
      </c>
      <c r="AB67" s="25">
        <f t="shared" si="25"/>
        <v>23.018476663586526</v>
      </c>
      <c r="AC67" s="25">
        <f t="shared" si="25"/>
        <v>27.864720868407709</v>
      </c>
      <c r="AD67" s="25">
        <f t="shared" si="25"/>
        <v>27.498360640245874</v>
      </c>
      <c r="AE67" s="25">
        <f t="shared" si="25"/>
        <v>30.485013005378217</v>
      </c>
      <c r="AF67" s="25">
        <f t="shared" si="25"/>
        <v>33.780613976005377</v>
      </c>
      <c r="AG67" s="25">
        <f t="shared" si="25"/>
        <v>37.417776388757723</v>
      </c>
      <c r="AH67" s="25">
        <f t="shared" si="25"/>
        <v>41.446552477511787</v>
      </c>
      <c r="AI67" s="25">
        <f t="shared" si="25"/>
        <v>0</v>
      </c>
      <c r="AJ67" s="25">
        <f t="shared" si="25"/>
        <v>0</v>
      </c>
      <c r="AK67" s="25">
        <f t="shared" si="25"/>
        <v>0</v>
      </c>
      <c r="AL67" s="25">
        <f t="shared" si="25"/>
        <v>0</v>
      </c>
      <c r="AM67" s="25">
        <f t="shared" si="25"/>
        <v>0</v>
      </c>
      <c r="AR67" s="107"/>
      <c r="AS67" s="95"/>
    </row>
    <row r="68" spans="1:45" ht="15" thickBot="1" x14ac:dyDescent="0.4">
      <c r="A68" s="8" t="str">
        <v>WN123</v>
      </c>
      <c r="B68" s="95" t="s">
        <v>281</v>
      </c>
      <c r="C68" s="22">
        <f>IF($B$2="Discounted",INDEX('Top Down inputs'!$D$50:$F$89,MATCH($A68,'Top Down inputs'!$A$50:$A$89,0),MATCH('Copper Weighted Price'!$B$62,'Top Down inputs'!$D$47:$F$47,0)),INDEX('Top Down inputs'!$D$5:$F$44,MATCH($A68,'Top Down inputs'!$A$5:$A$44,0),MATCH('Copper Weighted Price'!$B$62,'Top Down inputs'!$D$2:$F$2,0)))</f>
        <v>8.7499999999999994E-2</v>
      </c>
      <c r="D68" s="217">
        <f>IF($B$2="Headline",INDEX('Top Down inputs'!$J$5:$J$44,MATCH($A68,'Top Down inputs'!$H$5:$H$44,0)),INDEX('Top Down inputs'!$J$50:$J$89,MATCH($A68,'Top Down inputs'!$H$50:$H$89,0)))</f>
        <v>27.786926960618572</v>
      </c>
      <c r="E68" s="216">
        <v>40.934471237697835</v>
      </c>
      <c r="F68" s="216">
        <v>20.862392559241666</v>
      </c>
      <c r="G68" s="216">
        <v>54.26955180537766</v>
      </c>
      <c r="H68" s="218">
        <f>INDEX([1]StartPrices!$Q$10:$Q$609,MATCH($A68,[1]StartPrices!$B$10:$B$609,0))</f>
        <v>23.878264645741154</v>
      </c>
      <c r="I68" s="218">
        <f>INDEX([1]StartPrices!$U$10:$U$609,MATCH($A68,[1]StartPrices!$B$10:$B$609,0))</f>
        <v>22.100822181462171</v>
      </c>
      <c r="J68" s="26">
        <f t="shared" si="26"/>
        <v>30.823433531904055</v>
      </c>
      <c r="K68" s="26">
        <f t="shared" ref="K68:N68" si="32">J68*(1+($C68+K$62))</f>
        <v>34.171228764643345</v>
      </c>
      <c r="L68" s="26">
        <f t="shared" si="32"/>
        <v>37.865330343816481</v>
      </c>
      <c r="M68" s="26">
        <f t="shared" si="32"/>
        <v>41.942294616011338</v>
      </c>
      <c r="N68" s="26">
        <f t="shared" si="32"/>
        <v>46.458226078663245</v>
      </c>
      <c r="O68" s="102">
        <f t="shared" si="23"/>
        <v>0</v>
      </c>
      <c r="P68" s="102">
        <f t="shared" si="28"/>
        <v>0</v>
      </c>
      <c r="Q68" s="102">
        <f t="shared" si="28"/>
        <v>0</v>
      </c>
      <c r="R68" s="102">
        <f t="shared" si="28"/>
        <v>0</v>
      </c>
      <c r="S68" s="102">
        <f t="shared" si="28"/>
        <v>0</v>
      </c>
      <c r="U68" s="99" t="s">
        <v>13</v>
      </c>
      <c r="V68" s="99" t="s">
        <v>19</v>
      </c>
      <c r="W68" s="99" t="str">
        <v>WN123</v>
      </c>
      <c r="X68" s="95" t="s">
        <v>281</v>
      </c>
      <c r="Y68" s="25">
        <f t="shared" si="25"/>
        <v>40.934471237697835</v>
      </c>
      <c r="Z68" s="25">
        <f t="shared" si="25"/>
        <v>20.862392559241666</v>
      </c>
      <c r="AA68" s="25">
        <f t="shared" si="25"/>
        <v>54.26955180537766</v>
      </c>
      <c r="AB68" s="25">
        <f t="shared" si="25"/>
        <v>23.878264645741154</v>
      </c>
      <c r="AC68" s="25">
        <f t="shared" si="25"/>
        <v>22.100822181462171</v>
      </c>
      <c r="AD68" s="25">
        <f t="shared" si="25"/>
        <v>30.823433531904055</v>
      </c>
      <c r="AE68" s="25">
        <f t="shared" si="25"/>
        <v>34.171228764643345</v>
      </c>
      <c r="AF68" s="25">
        <f t="shared" si="25"/>
        <v>37.865330343816481</v>
      </c>
      <c r="AG68" s="25">
        <f t="shared" si="25"/>
        <v>41.942294616011338</v>
      </c>
      <c r="AH68" s="25">
        <f t="shared" si="25"/>
        <v>46.458226078663245</v>
      </c>
      <c r="AI68" s="25">
        <f t="shared" si="25"/>
        <v>0</v>
      </c>
      <c r="AJ68" s="25">
        <f t="shared" si="25"/>
        <v>0</v>
      </c>
      <c r="AK68" s="25">
        <f t="shared" si="25"/>
        <v>0</v>
      </c>
      <c r="AL68" s="25">
        <f t="shared" si="25"/>
        <v>0</v>
      </c>
      <c r="AM68" s="25">
        <f t="shared" si="25"/>
        <v>0</v>
      </c>
      <c r="AR68" s="107"/>
      <c r="AS68" s="95"/>
    </row>
    <row r="69" spans="1:45" ht="15" thickBot="1" x14ac:dyDescent="0.4">
      <c r="A69" s="8" t="str">
        <v>WN300</v>
      </c>
      <c r="B69" s="95" t="s">
        <v>282</v>
      </c>
      <c r="C69" s="22">
        <f>IF($B$2="Discounted",INDEX('Top Down inputs'!$D$50:$F$89,MATCH($A69,'Top Down inputs'!$A$50:$A$89,0),MATCH('Copper Weighted Price'!$B$62,'Top Down inputs'!$D$47:$F$47,0)),INDEX('Top Down inputs'!$D$5:$F$44,MATCH($A69,'Top Down inputs'!$A$5:$A$44,0),MATCH('Copper Weighted Price'!$B$62,'Top Down inputs'!$D$2:$F$2,0)))</f>
        <v>-1.4999999999999999E-2</v>
      </c>
      <c r="D69" s="217">
        <f>IF($B$2="Headline",INDEX('Top Down inputs'!$J$5:$J$44,MATCH($A69,'Top Down inputs'!$H$5:$H$44,0)),INDEX('Top Down inputs'!$J$50:$J$89,MATCH($A69,'Top Down inputs'!$H$50:$H$89,0)))</f>
        <v>81.300481893466483</v>
      </c>
      <c r="E69" s="216">
        <v>84.88243645555265</v>
      </c>
      <c r="F69" s="216">
        <v>75.528201175576115</v>
      </c>
      <c r="G69" s="216">
        <v>93.097763389885969</v>
      </c>
      <c r="H69" s="218">
        <f>INDEX([1]StartPrices!$Q$10:$Q$609,MATCH($A69,[1]StartPrices!$B$10:$B$609,0))</f>
        <v>91.453519242778285</v>
      </c>
      <c r="I69" s="218">
        <f>INDEX([1]StartPrices!$U$10:$U$609,MATCH($A69,[1]StartPrices!$B$10:$B$609,0))</f>
        <v>88.337593870889592</v>
      </c>
      <c r="J69" s="26">
        <f t="shared" si="26"/>
        <v>81.851556358649816</v>
      </c>
      <c r="K69" s="26">
        <f t="shared" ref="K69:N69" si="33">J69*(1+($C69+K$62))</f>
        <v>82.351834319123796</v>
      </c>
      <c r="L69" s="26">
        <f t="shared" si="33"/>
        <v>82.813466703483826</v>
      </c>
      <c r="M69" s="26">
        <f t="shared" si="33"/>
        <v>83.241621411523596</v>
      </c>
      <c r="N69" s="26">
        <f t="shared" si="33"/>
        <v>83.671989726375315</v>
      </c>
      <c r="O69" s="102">
        <f t="shared" si="23"/>
        <v>0</v>
      </c>
      <c r="P69" s="102">
        <f t="shared" si="28"/>
        <v>0</v>
      </c>
      <c r="Q69" s="102">
        <f t="shared" si="28"/>
        <v>0</v>
      </c>
      <c r="R69" s="102">
        <f t="shared" si="28"/>
        <v>0</v>
      </c>
      <c r="S69" s="102">
        <f t="shared" si="28"/>
        <v>0</v>
      </c>
      <c r="U69" s="99" t="s">
        <v>323</v>
      </c>
      <c r="V69" s="99" t="s">
        <v>199</v>
      </c>
      <c r="W69" s="99" t="str">
        <v>WN300</v>
      </c>
      <c r="X69" s="95" t="s">
        <v>282</v>
      </c>
      <c r="Y69" s="25" cm="1">
        <f t="array" ref="Y69">E69+SUMPRODUCT(IF($U$63:$U$102="Rentals",IF($V$63:$V$102="Legacy",IF($C$19:$C$58="Rentals",IF($D$19:$D$58="Legacy",E$63:E$102*Y$19:Y$58)))))/SUMIFS(Y$19:Y$58,$C$19:$C$58,"Rentals",$D$19:$D$58,"Legacy")</f>
        <v>162.18413068763567</v>
      </c>
      <c r="Z69" s="25" cm="1">
        <f t="array" ref="Z69">F69+SUMPRODUCT(IF($U$63:$U$102="Rentals",IF($V$63:$V$102="Legacy",IF($C$19:$C$58="Rentals",IF($D$19:$D$58="Legacy",F$63:F$102*Z$19:Z$58)))))/SUMIFS(Z$19:Z$58,$C$19:$C$58,"Rentals",$D$19:$D$58,"Legacy")</f>
        <v>181.94332371868643</v>
      </c>
      <c r="AA69" s="25" cm="1">
        <f t="array" ref="AA69">G69+SUMPRODUCT(IF($U$63:$U$102="Rentals",IF($V$63:$V$102="Legacy",IF($C$19:$C$58="Rentals",IF($D$19:$D$58="Legacy",G$63:G$102*AA$19:AA$58)))))/SUMIFS(AA$19:AA$58,$C$19:$C$58,"Rentals",$D$19:$D$58,"Legacy")</f>
        <v>202.26163832147017</v>
      </c>
      <c r="AB69" s="25" cm="1">
        <f t="array" ref="AB69">H69+SUMPRODUCT(IF($U$63:$U$102="Rentals",IF($V$63:$V$102="Legacy",IF($C$19:$C$58="Rentals",IF($D$19:$D$58="Legacy",H$63:H$102*AB$19:AB$58)))))/SUMIFS(AB$19:AB$58,$C$19:$C$58,"Rentals",$D$19:$D$58,"Legacy")</f>
        <v>211.01666862941437</v>
      </c>
      <c r="AC69" s="25" cm="1">
        <f t="array" ref="AC69">I69+SUMPRODUCT(IF($U$63:$U$102="Rentals",IF($V$63:$V$102="Legacy",IF($C$19:$C$58="Rentals",IF($D$19:$D$58="Legacy",I$63:I$102*AC$19:AC$58)))))/SUMIFS(AC$19:AC$58,$C$19:$C$58,"Rentals",$D$19:$D$58,"Legacy")</f>
        <v>212.24466170663487</v>
      </c>
      <c r="AD69" s="25" cm="1">
        <f t="array" ref="AD69">J69+SUMPRODUCT(IF($U$63:$U$102="Rentals",IF($V$63:$V$102="Legacy",IF($C$19:$C$58="Rentals",IF($D$19:$D$58="Legacy",J$63:J$102*AD$19:AD$58)))))/SUMIFS(AD$19:AD$58,$C$19:$C$58,"Rentals",$D$19:$D$58,"Legacy")</f>
        <v>199.51476836871433</v>
      </c>
      <c r="AE69" s="25" cm="1">
        <f t="array" ref="AE69">K69+SUMPRODUCT(IF($U$63:$U$102="Rentals",IF($V$63:$V$102="Legacy",IF($C$19:$C$58="Rentals",IF($D$19:$D$58="Legacy",K$63:K$102*AE$19:AE$58)))))/SUMIFS(AE$19:AE$58,$C$19:$C$58,"Rentals",$D$19:$D$58,"Legacy")</f>
        <v>200.68722600945591</v>
      </c>
      <c r="AF69" s="25" cm="1">
        <f t="array" ref="AF69">L69+SUMPRODUCT(IF($U$63:$U$102="Rentals",IF($V$63:$V$102="Legacy",IF($C$19:$C$58="Rentals",IF($D$19:$D$58="Legacy",L$63:L$102*AF$19:AF$58)))))/SUMIFS(AF$19:AF$58,$C$19:$C$58,"Rentals",$D$19:$D$58,"Legacy")</f>
        <v>199.64041600528219</v>
      </c>
      <c r="AG69" s="25" cm="1">
        <f t="array" ref="AG69">M69+SUMPRODUCT(IF($U$63:$U$102="Rentals",IF($V$63:$V$102="Legacy",IF($C$19:$C$58="Rentals",IF($D$19:$D$58="Legacy",M$63:M$102*AG$19:AG$58)))))/SUMIFS(AG$19:AG$58,$C$19:$C$58,"Rentals",$D$19:$D$58,"Legacy")</f>
        <v>197.2201378152003</v>
      </c>
      <c r="AH69" s="25" cm="1">
        <f t="array" ref="AH69">N69+SUMPRODUCT(IF($U$63:$U$102="Rentals",IF($V$63:$V$102="Legacy",IF($C$19:$C$58="Rentals",IF($D$19:$D$58="Legacy",N$63:N$102*AH$19:AH$58)))))/SUMIFS(AH$19:AH$58,$C$19:$C$58,"Rentals",$D$19:$D$58,"Legacy")</f>
        <v>195.94858530791475</v>
      </c>
      <c r="AI69" s="25" cm="1">
        <f t="array" ref="AI69">O69+SUMPRODUCT(IF($U$63:$U$102="Rentals",IF($V$63:$V$102="Legacy",IF($C$19:$C$58="Rentals",IF($D$19:$D$58="Legacy",O$63:O$102*AI$19:AI$58)))))/SUMIFS(AI$19:AI$58,$C$19:$C$58,"Rentals",$D$19:$D$58,"Legacy")</f>
        <v>116.46356632117958</v>
      </c>
      <c r="AJ69" s="25" cm="1">
        <f t="array" ref="AJ69">P69+SUMPRODUCT(IF($U$63:$U$102="Rentals",IF($V$63:$V$102="Legacy",IF($C$19:$C$58="Rentals",IF($D$19:$D$58="Legacy",P$63:P$102*AJ$19:AJ$58)))))/SUMIFS(AJ$19:AJ$58,$C$19:$C$58,"Rentals",$D$19:$D$58,"Legacy")</f>
        <v>139.03458651652545</v>
      </c>
      <c r="AK69" s="25" cm="1">
        <f t="array" ref="AK69">Q69+SUMPRODUCT(IF($U$63:$U$102="Rentals",IF($V$63:$V$102="Legacy",IF($C$19:$C$58="Rentals",IF($D$19:$D$58="Legacy",Q$63:Q$102*AK$19:AK$58)))))/SUMIFS(AK$19:AK$58,$C$19:$C$58,"Rentals",$D$19:$D$58,"Legacy")</f>
        <v>728.72048772218955</v>
      </c>
      <c r="AL69" s="25" cm="1">
        <f t="array" ref="AL69">R69+IF(SUM(AL19:AL58)=0,0,SUMPRODUCT(IF($U$63:$U$102="Rentals",IF($V$63:$V$102="Legacy",IF($C$19:$C$58="Rentals",IF($D$19:$D$58="Legacy",R$63:R$102*AL$19:AL$58)))))/SUMIFS(AL$19:AL$58,$C$19:$C$58,"Rentals",$D$19:$D$58,"Legacy"))</f>
        <v>0</v>
      </c>
      <c r="AM69" s="25" cm="1">
        <f t="array" ref="AM69">S69+IF(SUM(AM19:AM58)=0,0,SUMPRODUCT(IF($U$63:$U$102="Rentals",IF($V$63:$V$102="Legacy",IF($C$19:$C$58="Rentals",IF($D$19:$D$58="Legacy",S$63:S$102*AM$19:AM$58)))))/SUMIFS(AM$19:AM$58,$C$19:$C$58,"Rentals",$D$19:$D$58,"Legacy"))</f>
        <v>0</v>
      </c>
      <c r="AN69" s="25"/>
      <c r="AR69" s="107"/>
      <c r="AS69" s="95"/>
    </row>
    <row r="70" spans="1:45" ht="15" thickBot="1" x14ac:dyDescent="0.4">
      <c r="A70" s="8" t="str">
        <v>WN301</v>
      </c>
      <c r="B70" s="95" t="s">
        <v>283</v>
      </c>
      <c r="C70" s="22">
        <f>IF($B$2="Discounted",INDEX('Top Down inputs'!$D$50:$F$89,MATCH($A70,'Top Down inputs'!$A$50:$A$89,0),MATCH('Copper Weighted Price'!$B$62,'Top Down inputs'!$D$47:$F$47,0)),INDEX('Top Down inputs'!$D$5:$F$44,MATCH($A70,'Top Down inputs'!$A$5:$A$44,0),MATCH('Copper Weighted Price'!$B$62,'Top Down inputs'!$D$2:$F$2,0)))</f>
        <v>-1.4999999999999999E-2</v>
      </c>
      <c r="D70" s="217">
        <f>IF($B$2="Headline",INDEX('Top Down inputs'!$J$5:$J$44,MATCH($A70,'Top Down inputs'!$H$5:$H$44,0)),INDEX('Top Down inputs'!$J$50:$J$89,MATCH($A70,'Top Down inputs'!$H$50:$H$89,0)))</f>
        <v>65.685987126866706</v>
      </c>
      <c r="E70" s="216">
        <v>51.305807134545638</v>
      </c>
      <c r="F70" s="216">
        <v>63.194991011256086</v>
      </c>
      <c r="G70" s="216">
        <v>68.753113619987033</v>
      </c>
      <c r="H70" s="218">
        <f>INDEX([1]StartPrices!$Q$10:$Q$609,MATCH($A70,[1]StartPrices!$B$10:$B$609,0))</f>
        <v>70.944115683970153</v>
      </c>
      <c r="I70" s="218">
        <f>INDEX([1]StartPrices!$U$10:$U$609,MATCH($A70,[1]StartPrices!$B$10:$B$609,0))</f>
        <v>86.566177794775641</v>
      </c>
      <c r="J70" s="26">
        <f t="shared" si="26"/>
        <v>66.131222743961942</v>
      </c>
      <c r="K70" s="26">
        <f t="shared" ref="K70:N70" si="34">J70*(1+($C70+K$62))</f>
        <v>66.535417785691322</v>
      </c>
      <c r="L70" s="26">
        <f t="shared" si="34"/>
        <v>66.908389484630973</v>
      </c>
      <c r="M70" s="26">
        <f t="shared" si="34"/>
        <v>67.25431319855754</v>
      </c>
      <c r="N70" s="26">
        <f t="shared" si="34"/>
        <v>67.602025376035215</v>
      </c>
      <c r="O70" s="102">
        <f t="shared" si="23"/>
        <v>0</v>
      </c>
      <c r="P70" s="102">
        <f t="shared" si="28"/>
        <v>0</v>
      </c>
      <c r="Q70" s="102">
        <f t="shared" si="28"/>
        <v>0</v>
      </c>
      <c r="R70" s="102">
        <f t="shared" si="28"/>
        <v>0</v>
      </c>
      <c r="S70" s="102">
        <f t="shared" si="28"/>
        <v>0</v>
      </c>
      <c r="U70" s="99" t="s">
        <v>323</v>
      </c>
      <c r="V70" s="99" t="s">
        <v>199</v>
      </c>
      <c r="W70" s="99" t="str">
        <v>WN301</v>
      </c>
      <c r="X70" s="95" t="s">
        <v>283</v>
      </c>
      <c r="Y70" s="25" cm="1">
        <f t="array" ref="Y70">E70+SUMPRODUCT(IF($U$63:$U$102="Rentals",IF($V$63:$V$102="Legacy",IF($C$19:$C$58="Rentals",IF($D$19:$D$58="Legacy",E$63:E$102*Y$19:Y$58)))))/SUMIFS(Y$19:Y$58,$C$19:$C$58,"Rentals",$D$19:$D$58,"Legacy")</f>
        <v>128.60750136662864</v>
      </c>
      <c r="Z70" s="25" cm="1">
        <f t="array" ref="Z70">F70+SUMPRODUCT(IF($U$63:$U$102="Rentals",IF($V$63:$V$102="Legacy",IF($C$19:$C$58="Rentals",IF($D$19:$D$58="Legacy",F$63:F$102*Z$19:Z$58)))))/SUMIFS(Z$19:Z$58,$C$19:$C$58,"Rentals",$D$19:$D$58,"Legacy")</f>
        <v>169.61011355436639</v>
      </c>
      <c r="AA70" s="25" cm="1">
        <f t="array" ref="AA70">G70+SUMPRODUCT(IF($U$63:$U$102="Rentals",IF($V$63:$V$102="Legacy",IF($C$19:$C$58="Rentals",IF($D$19:$D$58="Legacy",G$63:G$102*AA$19:AA$58)))))/SUMIFS(AA$19:AA$58,$C$19:$C$58,"Rentals",$D$19:$D$58,"Legacy")</f>
        <v>177.91698855157125</v>
      </c>
      <c r="AB70" s="25" cm="1">
        <f t="array" ref="AB70">H70+SUMPRODUCT(IF($U$63:$U$102="Rentals",IF($V$63:$V$102="Legacy",IF($C$19:$C$58="Rentals",IF($D$19:$D$58="Legacy",H$63:H$102*AB$19:AB$58)))))/SUMIFS(AB$19:AB$58,$C$19:$C$58,"Rentals",$D$19:$D$58,"Legacy")</f>
        <v>190.50726507060622</v>
      </c>
      <c r="AC70" s="25" cm="1">
        <f t="array" ref="AC70">I70+SUMPRODUCT(IF($U$63:$U$102="Rentals",IF($V$63:$V$102="Legacy",IF($C$19:$C$58="Rentals",IF($D$19:$D$58="Legacy",I$63:I$102*AC$19:AC$58)))))/SUMIFS(AC$19:AC$58,$C$19:$C$58,"Rentals",$D$19:$D$58,"Legacy")</f>
        <v>210.47324563052092</v>
      </c>
      <c r="AD70" s="25" cm="1">
        <f t="array" ref="AD70">J70+SUMPRODUCT(IF($U$63:$U$102="Rentals",IF($V$63:$V$102="Legacy",IF($C$19:$C$58="Rentals",IF($D$19:$D$58="Legacy",J$63:J$102*AD$19:AD$58)))))/SUMIFS(AD$19:AD$58,$C$19:$C$58,"Rentals",$D$19:$D$58,"Legacy")</f>
        <v>183.79443475402644</v>
      </c>
      <c r="AE70" s="25" cm="1">
        <f t="array" ref="AE70">K70+SUMPRODUCT(IF($U$63:$U$102="Rentals",IF($V$63:$V$102="Legacy",IF($C$19:$C$58="Rentals",IF($D$19:$D$58="Legacy",K$63:K$102*AE$19:AE$58)))))/SUMIFS(AE$19:AE$58,$C$19:$C$58,"Rentals",$D$19:$D$58,"Legacy")</f>
        <v>184.87080947602342</v>
      </c>
      <c r="AF70" s="25" cm="1">
        <f t="array" ref="AF70">L70+SUMPRODUCT(IF($U$63:$U$102="Rentals",IF($V$63:$V$102="Legacy",IF($C$19:$C$58="Rentals",IF($D$19:$D$58="Legacy",L$63:L$102*AF$19:AF$58)))))/SUMIFS(AF$19:AF$58,$C$19:$C$58,"Rentals",$D$19:$D$58,"Legacy")</f>
        <v>183.73533878642934</v>
      </c>
      <c r="AG70" s="25" cm="1">
        <f t="array" ref="AG70">M70+SUMPRODUCT(IF($U$63:$U$102="Rentals",IF($V$63:$V$102="Legacy",IF($C$19:$C$58="Rentals",IF($D$19:$D$58="Legacy",M$63:M$102*AG$19:AG$58)))))/SUMIFS(AG$19:AG$58,$C$19:$C$58,"Rentals",$D$19:$D$58,"Legacy")</f>
        <v>181.23282960223426</v>
      </c>
      <c r="AH70" s="25" cm="1">
        <f t="array" ref="AH70">N70+SUMPRODUCT(IF($U$63:$U$102="Rentals",IF($V$63:$V$102="Legacy",IF($C$19:$C$58="Rentals",IF($D$19:$D$58="Legacy",N$63:N$102*AH$19:AH$58)))))/SUMIFS(AH$19:AH$58,$C$19:$C$58,"Rentals",$D$19:$D$58,"Legacy")</f>
        <v>179.87862095757464</v>
      </c>
      <c r="AI70" s="25" cm="1">
        <f t="array" ref="AI70">O70+SUMPRODUCT(IF($U$63:$U$102="Rentals",IF($V$63:$V$102="Legacy",IF($C$19:$C$58="Rentals",IF($D$19:$D$58="Legacy",O$63:O$102*AI$19:AI$58)))))/SUMIFS(AI$19:AI$58,$C$19:$C$58,"Rentals",$D$19:$D$58,"Legacy")</f>
        <v>116.46356632117958</v>
      </c>
      <c r="AJ70" s="25" cm="1">
        <f t="array" ref="AJ70">P70+SUMPRODUCT(IF($U$63:$U$102="Rentals",IF($V$63:$V$102="Legacy",IF($C$19:$C$58="Rentals",IF($D$19:$D$58="Legacy",P$63:P$102*AJ$19:AJ$58)))))/SUMIFS(AJ$19:AJ$58,$C$19:$C$58,"Rentals",$D$19:$D$58,"Legacy")</f>
        <v>139.03458651652545</v>
      </c>
      <c r="AK70" s="25" cm="1">
        <f t="array" ref="AK70">Q70+SUMPRODUCT(IF($U$63:$U$102="Rentals",IF($V$63:$V$102="Legacy",IF($C$19:$C$58="Rentals",IF($D$19:$D$58="Legacy",Q$63:Q$102*AK$19:AK$58)))))/SUMIFS(AK$19:AK$58,$C$19:$C$58,"Rentals",$D$19:$D$58,"Legacy")</f>
        <v>728.72048772218955</v>
      </c>
      <c r="AL70" s="25" cm="1">
        <f t="array" ref="AL70">R70+IF(SUM(AL20:AL59)=0,0,SUMPRODUCT(IF($U$63:$U$102="Rentals",IF($V$63:$V$102="Legacy",IF($C$19:$C$58="Rentals",IF($D$19:$D$58="Legacy",R$63:R$102*AL$19:AL$58)))))/SUMIFS(AL$19:AL$58,$C$19:$C$58,"Rentals",$D$19:$D$58,"Legacy"))</f>
        <v>0</v>
      </c>
      <c r="AM70" s="25" cm="1">
        <f t="array" ref="AM70">S70+IF(SUM(AM20:AM59)=0,0,SUMPRODUCT(IF($U$63:$U$102="Rentals",IF($V$63:$V$102="Legacy",IF($C$19:$C$58="Rentals",IF($D$19:$D$58="Legacy",S$63:S$102*AM$19:AM$58)))))/SUMIFS(AM$19:AM$58,$C$19:$C$58,"Rentals",$D$19:$D$58,"Legacy"))</f>
        <v>0</v>
      </c>
      <c r="AN70" s="25"/>
      <c r="AP70" s="95"/>
      <c r="AR70" s="107"/>
      <c r="AS70" s="95"/>
    </row>
    <row r="71" spans="1:45" ht="15" thickBot="1" x14ac:dyDescent="0.4">
      <c r="A71" s="8" t="str">
        <v>WX310</v>
      </c>
      <c r="B71" s="95" t="s">
        <v>284</v>
      </c>
      <c r="C71" s="22">
        <f>IF($B$2="Discounted",INDEX('Top Down inputs'!$D$50:$F$89,MATCH($A71,'Top Down inputs'!$A$50:$A$89,0),MATCH('Copper Weighted Price'!$B$62,'Top Down inputs'!$D$47:$F$47,0)),INDEX('Top Down inputs'!$D$5:$F$44,MATCH($A71,'Top Down inputs'!$A$5:$A$44,0),MATCH('Copper Weighted Price'!$B$62,'Top Down inputs'!$D$2:$F$2,0)))</f>
        <v>-1.4999999999999999E-2</v>
      </c>
      <c r="D71" s="217">
        <f>IF($B$2="Headline",INDEX('Top Down inputs'!$J$5:$J$44,MATCH($A71,'Top Down inputs'!$H$5:$H$44,0)),INDEX('Top Down inputs'!$J$50:$J$89,MATCH($A71,'Top Down inputs'!$H$50:$H$89,0)))</f>
        <v>107.22835346184908</v>
      </c>
      <c r="E71" s="216">
        <v>71.460607320882588</v>
      </c>
      <c r="F71" s="216">
        <v>76.921764139206729</v>
      </c>
      <c r="G71" s="216">
        <v>67.7580365504231</v>
      </c>
      <c r="H71" s="218">
        <f>INDEX([1]StartPrices!$Q$10:$Q$609,MATCH($A71,[1]StartPrices!$B$10:$B$609,0))</f>
        <v>102.69719787628524</v>
      </c>
      <c r="I71" s="218">
        <f>INDEX([1]StartPrices!$U$10:$U$609,MATCH($A71,[1]StartPrices!$B$10:$B$609,0))</f>
        <v>84.225972813802159</v>
      </c>
      <c r="J71" s="26">
        <f t="shared" si="26"/>
        <v>107.95517335467467</v>
      </c>
      <c r="K71" s="26">
        <f t="shared" ref="K71:N71" si="35">J71*(1+($C71+K$62))</f>
        <v>108.61499702023633</v>
      </c>
      <c r="L71" s="26">
        <f t="shared" si="35"/>
        <v>109.22385048981917</v>
      </c>
      <c r="M71" s="26">
        <f t="shared" si="35"/>
        <v>109.78854977942734</v>
      </c>
      <c r="N71" s="26">
        <f t="shared" si="35"/>
        <v>110.35616862631403</v>
      </c>
      <c r="O71" s="102">
        <f t="shared" si="23"/>
        <v>0</v>
      </c>
      <c r="P71" s="102">
        <f t="shared" si="28"/>
        <v>0</v>
      </c>
      <c r="Q71" s="102">
        <f t="shared" si="28"/>
        <v>0</v>
      </c>
      <c r="R71" s="102">
        <f t="shared" si="28"/>
        <v>0</v>
      </c>
      <c r="S71" s="102">
        <f t="shared" si="28"/>
        <v>0</v>
      </c>
      <c r="U71" s="99" t="s">
        <v>323</v>
      </c>
      <c r="V71" s="99" t="s">
        <v>199</v>
      </c>
      <c r="W71" s="99" t="str">
        <v>WX310</v>
      </c>
      <c r="X71" s="95" t="s">
        <v>284</v>
      </c>
      <c r="Y71" s="25" cm="1">
        <f t="array" ref="Y71">E71+SUMPRODUCT(IF($U$63:$U$102="Rentals",IF($V$63:$V$102="Legacy",IF($C$19:$C$58="Rentals",IF($D$19:$D$58="Legacy",E$63:E$102*Y$19:Y$58)))))/SUMIFS(Y$19:Y$58,$C$19:$C$58,"Rentals",$D$19:$D$58,"Legacy")</f>
        <v>148.7623015529656</v>
      </c>
      <c r="Z71" s="25" cm="1">
        <f t="array" ref="Z71">F71+SUMPRODUCT(IF($U$63:$U$102="Rentals",IF($V$63:$V$102="Legacy",IF($C$19:$C$58="Rentals",IF($D$19:$D$58="Legacy",F$63:F$102*Z$19:Z$58)))))/SUMIFS(Z$19:Z$58,$C$19:$C$58,"Rentals",$D$19:$D$58,"Legacy")</f>
        <v>183.33688668231704</v>
      </c>
      <c r="AA71" s="25" cm="1">
        <f t="array" ref="AA71">G71+SUMPRODUCT(IF($U$63:$U$102="Rentals",IF($V$63:$V$102="Legacy",IF($C$19:$C$58="Rentals",IF($D$19:$D$58="Legacy",G$63:G$102*AA$19:AA$58)))))/SUMIFS(AA$19:AA$58,$C$19:$C$58,"Rentals",$D$19:$D$58,"Legacy")</f>
        <v>176.92191148200732</v>
      </c>
      <c r="AB71" s="25" cm="1">
        <f t="array" ref="AB71">H71+SUMPRODUCT(IF($U$63:$U$102="Rentals",IF($V$63:$V$102="Legacy",IF($C$19:$C$58="Rentals",IF($D$19:$D$58="Legacy",H$63:H$102*AB$19:AB$58)))))/SUMIFS(AB$19:AB$58,$C$19:$C$58,"Rentals",$D$19:$D$58,"Legacy")</f>
        <v>222.2603472629213</v>
      </c>
      <c r="AC71" s="25" cm="1">
        <f t="array" ref="AC71">I71+SUMPRODUCT(IF($U$63:$U$102="Rentals",IF($V$63:$V$102="Legacy",IF($C$19:$C$58="Rentals",IF($D$19:$D$58="Legacy",I$63:I$102*AC$19:AC$58)))))/SUMIFS(AC$19:AC$58,$C$19:$C$58,"Rentals",$D$19:$D$58,"Legacy")</f>
        <v>208.13304064954741</v>
      </c>
      <c r="AD71" s="25" cm="1">
        <f t="array" ref="AD71">J71+SUMPRODUCT(IF($U$63:$U$102="Rentals",IF($V$63:$V$102="Legacy",IF($C$19:$C$58="Rentals",IF($D$19:$D$58="Legacy",J$63:J$102*AD$19:AD$58)))))/SUMIFS(AD$19:AD$58,$C$19:$C$58,"Rentals",$D$19:$D$58,"Legacy")</f>
        <v>225.61838536473917</v>
      </c>
      <c r="AE71" s="25" cm="1">
        <f t="array" ref="AE71">K71+SUMPRODUCT(IF($U$63:$U$102="Rentals",IF($V$63:$V$102="Legacy",IF($C$19:$C$58="Rentals",IF($D$19:$D$58="Legacy",K$63:K$102*AE$19:AE$58)))))/SUMIFS(AE$19:AE$58,$C$19:$C$58,"Rentals",$D$19:$D$58,"Legacy")</f>
        <v>226.95038871056843</v>
      </c>
      <c r="AF71" s="25" cm="1">
        <f t="array" ref="AF71">L71+SUMPRODUCT(IF($U$63:$U$102="Rentals",IF($V$63:$V$102="Legacy",IF($C$19:$C$58="Rentals",IF($D$19:$D$58="Legacy",L$63:L$102*AF$19:AF$58)))))/SUMIFS(AF$19:AF$58,$C$19:$C$58,"Rentals",$D$19:$D$58,"Legacy")</f>
        <v>226.05079979161755</v>
      </c>
      <c r="AG71" s="25" cm="1">
        <f t="array" ref="AG71">M71+SUMPRODUCT(IF($U$63:$U$102="Rentals",IF($V$63:$V$102="Legacy",IF($C$19:$C$58="Rentals",IF($D$19:$D$58="Legacy",M$63:M$102*AG$19:AG$58)))))/SUMIFS(AG$19:AG$58,$C$19:$C$58,"Rentals",$D$19:$D$58,"Legacy")</f>
        <v>223.76706618310408</v>
      </c>
      <c r="AH71" s="25" cm="1">
        <f t="array" ref="AH71">N71+SUMPRODUCT(IF($U$63:$U$102="Rentals",IF($V$63:$V$102="Legacy",IF($C$19:$C$58="Rentals",IF($D$19:$D$58="Legacy",N$63:N$102*AH$19:AH$58)))))/SUMIFS(AH$19:AH$58,$C$19:$C$58,"Rentals",$D$19:$D$58,"Legacy")</f>
        <v>222.63276420785348</v>
      </c>
      <c r="AI71" s="25" cm="1">
        <f t="array" ref="AI71">O71+SUMPRODUCT(IF($U$63:$U$102="Rentals",IF($V$63:$V$102="Legacy",IF($C$19:$C$58="Rentals",IF($D$19:$D$58="Legacy",O$63:O$102*AI$19:AI$58)))))/SUMIFS(AI$19:AI$58,$C$19:$C$58,"Rentals",$D$19:$D$58,"Legacy")</f>
        <v>116.46356632117958</v>
      </c>
      <c r="AJ71" s="25" cm="1">
        <f t="array" ref="AJ71">P71+SUMPRODUCT(IF($U$63:$U$102="Rentals",IF($V$63:$V$102="Legacy",IF($C$19:$C$58="Rentals",IF($D$19:$D$58="Legacy",P$63:P$102*AJ$19:AJ$58)))))/SUMIFS(AJ$19:AJ$58,$C$19:$C$58,"Rentals",$D$19:$D$58,"Legacy")</f>
        <v>139.03458651652545</v>
      </c>
      <c r="AK71" s="25" cm="1">
        <f t="array" ref="AK71">Q71+SUMPRODUCT(IF($U$63:$U$102="Rentals",IF($V$63:$V$102="Legacy",IF($C$19:$C$58="Rentals",IF($D$19:$D$58="Legacy",Q$63:Q$102*AK$19:AK$58)))))/SUMIFS(AK$19:AK$58,$C$19:$C$58,"Rentals",$D$19:$D$58,"Legacy")</f>
        <v>728.72048772218955</v>
      </c>
      <c r="AL71" s="25" cm="1">
        <f t="array" ref="AL71">R71+IF(SUM(AL21:AL60)=0,0,SUMPRODUCT(IF($U$63:$U$102="Rentals",IF($V$63:$V$102="Legacy",IF($C$19:$C$58="Rentals",IF($D$19:$D$58="Legacy",R$63:R$102*AL$19:AL$58)))))/SUMIFS(AL$19:AL$58,$C$19:$C$58,"Rentals",$D$19:$D$58,"Legacy"))</f>
        <v>0</v>
      </c>
      <c r="AM71" s="25" cm="1">
        <f t="array" ref="AM71">S71+IF(SUM(AM21:AM60)=0,0,SUMPRODUCT(IF($U$63:$U$102="Rentals",IF($V$63:$V$102="Legacy",IF($C$19:$C$58="Rentals",IF($D$19:$D$58="Legacy",S$63:S$102*AM$19:AM$58)))))/SUMIFS(AM$19:AM$58,$C$19:$C$58,"Rentals",$D$19:$D$58,"Legacy"))</f>
        <v>0</v>
      </c>
      <c r="AN71" s="25"/>
      <c r="AP71" s="95"/>
      <c r="AR71" s="107"/>
      <c r="AS71" s="95"/>
    </row>
    <row r="72" spans="1:45" ht="15" thickBot="1" x14ac:dyDescent="0.4">
      <c r="A72" s="8" t="str">
        <v>WX311</v>
      </c>
      <c r="B72" s="95" t="s">
        <v>285</v>
      </c>
      <c r="C72" s="22">
        <f>IF($B$2="Discounted",INDEX('Top Down inputs'!$D$50:$F$89,MATCH($A72,'Top Down inputs'!$A$50:$A$89,0),MATCH('Copper Weighted Price'!$B$62,'Top Down inputs'!$D$47:$F$47,0)),INDEX('Top Down inputs'!$D$5:$F$44,MATCH($A72,'Top Down inputs'!$A$5:$A$44,0),MATCH('Copper Weighted Price'!$B$62,'Top Down inputs'!$D$2:$F$2,0)))</f>
        <v>-1.4999999999999999E-2</v>
      </c>
      <c r="D72" s="217">
        <f>IF($B$2="Headline",INDEX('Top Down inputs'!$J$5:$J$44,MATCH($A72,'Top Down inputs'!$H$5:$H$44,0)),INDEX('Top Down inputs'!$J$50:$J$89,MATCH($A72,'Top Down inputs'!$H$50:$H$89,0)))</f>
        <v>89.34180089095419</v>
      </c>
      <c r="E72" s="216">
        <v>62.917717477805553</v>
      </c>
      <c r="F72" s="216">
        <v>50.794247860466726</v>
      </c>
      <c r="G72" s="216">
        <v>82.853003337939171</v>
      </c>
      <c r="H72" s="218">
        <f>INDEX([1]StartPrices!$Q$10:$Q$609,MATCH($A72,[1]StartPrices!$B$10:$B$609,0))</f>
        <v>74.161831919811604</v>
      </c>
      <c r="I72" s="218">
        <f>INDEX([1]StartPrices!$U$10:$U$609,MATCH($A72,[1]StartPrices!$B$10:$B$609,0))</f>
        <v>66.878850719287627</v>
      </c>
      <c r="J72" s="26">
        <f t="shared" si="26"/>
        <v>89.947381374585433</v>
      </c>
      <c r="K72" s="26">
        <f t="shared" ref="K72:N72" si="36">J72*(1+($C72+K$62))</f>
        <v>90.497141140995751</v>
      </c>
      <c r="L72" s="26">
        <f t="shared" si="36"/>
        <v>91.004432950438584</v>
      </c>
      <c r="M72" s="26">
        <f t="shared" si="36"/>
        <v>91.474935852578056</v>
      </c>
      <c r="N72" s="26">
        <f t="shared" si="36"/>
        <v>91.947871306338854</v>
      </c>
      <c r="O72" s="102">
        <f t="shared" si="23"/>
        <v>0</v>
      </c>
      <c r="P72" s="102">
        <f t="shared" si="28"/>
        <v>0</v>
      </c>
      <c r="Q72" s="102">
        <f t="shared" si="28"/>
        <v>0</v>
      </c>
      <c r="R72" s="102">
        <f t="shared" si="28"/>
        <v>0</v>
      </c>
      <c r="S72" s="102">
        <f t="shared" si="28"/>
        <v>0</v>
      </c>
      <c r="U72" s="99" t="s">
        <v>323</v>
      </c>
      <c r="V72" s="99" t="s">
        <v>199</v>
      </c>
      <c r="W72" s="99" t="str">
        <v>WX311</v>
      </c>
      <c r="X72" s="95" t="s">
        <v>285</v>
      </c>
      <c r="Y72" s="25" cm="1">
        <f t="array" ref="Y72">E72+SUMPRODUCT(IF($U$63:$U$102="Rentals",IF($V$63:$V$102="Legacy",IF($C$19:$C$58="Rentals",IF($D$19:$D$58="Legacy",E$63:E$102*Y$19:Y$58)))))/SUMIFS(Y$19:Y$58,$C$19:$C$58,"Rentals",$D$19:$D$58,"Legacy")</f>
        <v>140.21941170988856</v>
      </c>
      <c r="Z72" s="25" cm="1">
        <f t="array" ref="Z72">F72+SUMPRODUCT(IF($U$63:$U$102="Rentals",IF($V$63:$V$102="Legacy",IF($C$19:$C$58="Rentals",IF($D$19:$D$58="Legacy",F$63:F$102*Z$19:Z$58)))))/SUMIFS(Z$19:Z$58,$C$19:$C$58,"Rentals",$D$19:$D$58,"Legacy")</f>
        <v>157.20937040357705</v>
      </c>
      <c r="AA72" s="25" cm="1">
        <f t="array" ref="AA72">G72+SUMPRODUCT(IF($U$63:$U$102="Rentals",IF($V$63:$V$102="Legacy",IF($C$19:$C$58="Rentals",IF($D$19:$D$58="Legacy",G$63:G$102*AA$19:AA$58)))))/SUMIFS(AA$19:AA$58,$C$19:$C$58,"Rentals",$D$19:$D$58,"Legacy")</f>
        <v>192.01687826952337</v>
      </c>
      <c r="AB72" s="25" cm="1">
        <f t="array" ref="AB72">H72+SUMPRODUCT(IF($U$63:$U$102="Rentals",IF($V$63:$V$102="Legacy",IF($C$19:$C$58="Rentals",IF($D$19:$D$58="Legacy",H$63:H$102*AB$19:AB$58)))))/SUMIFS(AB$19:AB$58,$C$19:$C$58,"Rentals",$D$19:$D$58,"Legacy")</f>
        <v>193.72498130644766</v>
      </c>
      <c r="AC72" s="25" cm="1">
        <f t="array" ref="AC72">I72+SUMPRODUCT(IF($U$63:$U$102="Rentals",IF($V$63:$V$102="Legacy",IF($C$19:$C$58="Rentals",IF($D$19:$D$58="Legacy",I$63:I$102*AC$19:AC$58)))))/SUMIFS(AC$19:AC$58,$C$19:$C$58,"Rentals",$D$19:$D$58,"Legacy")</f>
        <v>190.78591855503288</v>
      </c>
      <c r="AD72" s="25" cm="1">
        <f t="array" ref="AD72">J72+SUMPRODUCT(IF($U$63:$U$102="Rentals",IF($V$63:$V$102="Legacy",IF($C$19:$C$58="Rentals",IF($D$19:$D$58="Legacy",J$63:J$102*AD$19:AD$58)))))/SUMIFS(AD$19:AD$58,$C$19:$C$58,"Rentals",$D$19:$D$58,"Legacy")</f>
        <v>207.61059338464992</v>
      </c>
      <c r="AE72" s="25" cm="1">
        <f t="array" ref="AE72">K72+SUMPRODUCT(IF($U$63:$U$102="Rentals",IF($V$63:$V$102="Legacy",IF($C$19:$C$58="Rentals",IF($D$19:$D$58="Legacy",K$63:K$102*AE$19:AE$58)))))/SUMIFS(AE$19:AE$58,$C$19:$C$58,"Rentals",$D$19:$D$58,"Legacy")</f>
        <v>208.83253283132785</v>
      </c>
      <c r="AF72" s="25" cm="1">
        <f t="array" ref="AF72">L72+SUMPRODUCT(IF($U$63:$U$102="Rentals",IF($V$63:$V$102="Legacy",IF($C$19:$C$58="Rentals",IF($D$19:$D$58="Legacy",L$63:L$102*AF$19:AF$58)))))/SUMIFS(AF$19:AF$58,$C$19:$C$58,"Rentals",$D$19:$D$58,"Legacy")</f>
        <v>207.83138225223695</v>
      </c>
      <c r="AG72" s="25" cm="1">
        <f t="array" ref="AG72">M72+SUMPRODUCT(IF($U$63:$U$102="Rentals",IF($V$63:$V$102="Legacy",IF($C$19:$C$58="Rentals",IF($D$19:$D$58="Legacy",M$63:M$102*AG$19:AG$58)))))/SUMIFS(AG$19:AG$58,$C$19:$C$58,"Rentals",$D$19:$D$58,"Legacy")</f>
        <v>205.45345225625476</v>
      </c>
      <c r="AH72" s="25" cm="1">
        <f t="array" ref="AH72">N72+SUMPRODUCT(IF($U$63:$U$102="Rentals",IF($V$63:$V$102="Legacy",IF($C$19:$C$58="Rentals",IF($D$19:$D$58="Legacy",N$63:N$102*AH$19:AH$58)))))/SUMIFS(AH$19:AH$58,$C$19:$C$58,"Rentals",$D$19:$D$58,"Legacy")</f>
        <v>204.22446688787829</v>
      </c>
      <c r="AI72" s="25" cm="1">
        <f t="array" ref="AI72">O72+SUMPRODUCT(IF($U$63:$U$102="Rentals",IF($V$63:$V$102="Legacy",IF($C$19:$C$58="Rentals",IF($D$19:$D$58="Legacy",O$63:O$102*AI$19:AI$58)))))/SUMIFS(AI$19:AI$58,$C$19:$C$58,"Rentals",$D$19:$D$58,"Legacy")</f>
        <v>116.46356632117958</v>
      </c>
      <c r="AJ72" s="25" cm="1">
        <f t="array" ref="AJ72">P72+SUMPRODUCT(IF($U$63:$U$102="Rentals",IF($V$63:$V$102="Legacy",IF($C$19:$C$58="Rentals",IF($D$19:$D$58="Legacy",P$63:P$102*AJ$19:AJ$58)))))/SUMIFS(AJ$19:AJ$58,$C$19:$C$58,"Rentals",$D$19:$D$58,"Legacy")</f>
        <v>139.03458651652545</v>
      </c>
      <c r="AK72" s="25" cm="1">
        <f t="array" ref="AK72">Q72+SUMPRODUCT(IF($U$63:$U$102="Rentals",IF($V$63:$V$102="Legacy",IF($C$19:$C$58="Rentals",IF($D$19:$D$58="Legacy",Q$63:Q$102*AK$19:AK$58)))))/SUMIFS(AK$19:AK$58,$C$19:$C$58,"Rentals",$D$19:$D$58,"Legacy")</f>
        <v>728.72048772218955</v>
      </c>
      <c r="AL72" s="25" cm="1">
        <f t="array" ref="AL72">R72+IF(SUM(AL22:AL61)=0,0,SUMPRODUCT(IF($U$63:$U$102="Rentals",IF($V$63:$V$102="Legacy",IF($C$19:$C$58="Rentals",IF($D$19:$D$58="Legacy",R$63:R$102*AL$19:AL$58)))))/SUMIFS(AL$19:AL$58,$C$19:$C$58,"Rentals",$D$19:$D$58,"Legacy"))</f>
        <v>0</v>
      </c>
      <c r="AM72" s="25" cm="1">
        <f t="array" ref="AM72">S72+IF(SUM(AM22:AM61)=0,0,SUMPRODUCT(IF($U$63:$U$102="Rentals",IF($V$63:$V$102="Legacy",IF($C$19:$C$58="Rentals",IF($D$19:$D$58="Legacy",S$63:S$102*AM$19:AM$58)))))/SUMIFS(AM$19:AM$58,$C$19:$C$58,"Rentals",$D$19:$D$58,"Legacy"))</f>
        <v>0</v>
      </c>
      <c r="AN72" s="25"/>
      <c r="AP72" s="95"/>
      <c r="AR72" s="107"/>
      <c r="AS72" s="95"/>
    </row>
    <row r="73" spans="1:45" ht="15" thickBot="1" x14ac:dyDescent="0.4">
      <c r="A73" s="8" t="str">
        <v>WN302</v>
      </c>
      <c r="B73" s="95" t="s">
        <v>286</v>
      </c>
      <c r="C73" s="22">
        <f>IF($B$2="Discounted",INDEX('Top Down inputs'!$D$50:$F$89,MATCH($A73,'Top Down inputs'!$A$50:$A$89,0),MATCH('Copper Weighted Price'!$B$62,'Top Down inputs'!$D$47:$F$47,0)),INDEX('Top Down inputs'!$D$5:$F$44,MATCH($A73,'Top Down inputs'!$A$5:$A$44,0),MATCH('Copper Weighted Price'!$B$62,'Top Down inputs'!$D$2:$F$2,0)))</f>
        <v>0.13250000000000001</v>
      </c>
      <c r="D73" s="217">
        <f>IF($B$2="Headline",INDEX('Top Down inputs'!$J$5:$J$44,MATCH($A73,'Top Down inputs'!$H$5:$H$44,0)),INDEX('Top Down inputs'!$J$50:$J$89,MATCH($A73,'Top Down inputs'!$H$50:$H$89,0)))</f>
        <v>95.497968630291794</v>
      </c>
      <c r="E73" s="216">
        <v>84.948176112068083</v>
      </c>
      <c r="F73" s="216">
        <v>111.44212047622746</v>
      </c>
      <c r="G73" s="216">
        <v>94.164951890812929</v>
      </c>
      <c r="H73" s="218">
        <f>INDEX([1]StartPrices!$Q$10:$Q$609,MATCH($A73,[1]StartPrices!$B$10:$B$609,0))</f>
        <v>100.09231386890725</v>
      </c>
      <c r="I73" s="218">
        <f>INDEX([1]StartPrices!$U$10:$U$609,MATCH($A73,[1]StartPrices!$B$10:$B$609,0))</f>
        <v>113.43505151149111</v>
      </c>
      <c r="J73" s="26">
        <f t="shared" si="26"/>
        <v>110.23122749102491</v>
      </c>
      <c r="K73" s="26">
        <f t="shared" ref="K73:N73" si="37">J73*(1+($C73+K$62))</f>
        <v>127.16406848909764</v>
      </c>
      <c r="L73" s="26">
        <f t="shared" si="37"/>
        <v>146.63360094800362</v>
      </c>
      <c r="M73" s="26">
        <f t="shared" si="37"/>
        <v>169.02016889140717</v>
      </c>
      <c r="N73" s="26">
        <f t="shared" si="37"/>
        <v>194.82449661868409</v>
      </c>
      <c r="O73" s="102">
        <f t="shared" si="23"/>
        <v>0</v>
      </c>
      <c r="P73" s="102">
        <f t="shared" si="28"/>
        <v>0</v>
      </c>
      <c r="Q73" s="102">
        <f t="shared" si="28"/>
        <v>0</v>
      </c>
      <c r="R73" s="102">
        <f t="shared" si="28"/>
        <v>0</v>
      </c>
      <c r="S73" s="102">
        <f t="shared" si="28"/>
        <v>0</v>
      </c>
      <c r="U73" s="99" t="s">
        <v>13</v>
      </c>
      <c r="V73" s="99" t="s">
        <v>199</v>
      </c>
      <c r="W73" s="99" t="str">
        <v>WN302</v>
      </c>
      <c r="X73" s="95" t="s">
        <v>286</v>
      </c>
      <c r="Y73" s="25">
        <f>E73</f>
        <v>84.948176112068083</v>
      </c>
      <c r="Z73" s="25">
        <f t="shared" ref="Z73:AM73" si="38">F73</f>
        <v>111.44212047622746</v>
      </c>
      <c r="AA73" s="25">
        <f t="shared" si="38"/>
        <v>94.164951890812929</v>
      </c>
      <c r="AB73" s="25">
        <f t="shared" si="38"/>
        <v>100.09231386890725</v>
      </c>
      <c r="AC73" s="25">
        <f t="shared" si="38"/>
        <v>113.43505151149111</v>
      </c>
      <c r="AD73" s="25">
        <f t="shared" si="38"/>
        <v>110.23122749102491</v>
      </c>
      <c r="AE73" s="25">
        <f t="shared" si="38"/>
        <v>127.16406848909764</v>
      </c>
      <c r="AF73" s="25">
        <f t="shared" si="38"/>
        <v>146.63360094800362</v>
      </c>
      <c r="AG73" s="25">
        <f t="shared" si="38"/>
        <v>169.02016889140717</v>
      </c>
      <c r="AH73" s="25">
        <f t="shared" si="38"/>
        <v>194.82449661868409</v>
      </c>
      <c r="AI73" s="25">
        <f t="shared" si="38"/>
        <v>0</v>
      </c>
      <c r="AJ73" s="25">
        <f t="shared" si="38"/>
        <v>0</v>
      </c>
      <c r="AK73" s="25">
        <f t="shared" si="38"/>
        <v>0</v>
      </c>
      <c r="AL73" s="25">
        <f t="shared" si="38"/>
        <v>0</v>
      </c>
      <c r="AM73" s="25">
        <f t="shared" si="38"/>
        <v>0</v>
      </c>
      <c r="AP73" s="95"/>
      <c r="AR73" s="107"/>
      <c r="AS73" s="95"/>
    </row>
    <row r="74" spans="1:45" ht="15" thickBot="1" x14ac:dyDescent="0.4">
      <c r="A74" s="8" t="str">
        <v>WX312</v>
      </c>
      <c r="B74" s="95" t="s">
        <v>287</v>
      </c>
      <c r="C74" s="22">
        <f>IF($B$2="Discounted",INDEX('Top Down inputs'!$D$50:$F$89,MATCH($A74,'Top Down inputs'!$A$50:$A$89,0),MATCH('Copper Weighted Price'!$B$62,'Top Down inputs'!$D$47:$F$47,0)),INDEX('Top Down inputs'!$D$5:$F$44,MATCH($A74,'Top Down inputs'!$A$5:$A$44,0),MATCH('Copper Weighted Price'!$B$62,'Top Down inputs'!$D$2:$F$2,0)))</f>
        <v>0.13250000000000001</v>
      </c>
      <c r="D74" s="217">
        <f>IF($B$2="Headline",INDEX('Top Down inputs'!$J$5:$J$44,MATCH($A74,'Top Down inputs'!$H$5:$H$44,0)),INDEX('Top Down inputs'!$J$50:$J$89,MATCH($A74,'Top Down inputs'!$H$50:$H$89,0)))</f>
        <v>104.0136224752415</v>
      </c>
      <c r="E74" s="216">
        <v>83.698859266746894</v>
      </c>
      <c r="F74" s="216">
        <v>103.63045590739716</v>
      </c>
      <c r="G74" s="216">
        <v>120.27752349806372</v>
      </c>
      <c r="H74" s="218">
        <f>INDEX([1]StartPrices!$Q$10:$Q$609,MATCH($A74,[1]StartPrices!$B$10:$B$609,0))</f>
        <v>110.09181443210909</v>
      </c>
      <c r="I74" s="218">
        <f>INDEX([1]StartPrices!$U$10:$U$609,MATCH($A74,[1]StartPrices!$B$10:$B$609,0))</f>
        <v>123.052149054697</v>
      </c>
      <c r="J74" s="26">
        <f t="shared" si="26"/>
        <v>120.06066145366233</v>
      </c>
      <c r="K74" s="26">
        <f t="shared" ref="K74:N74" si="39">J74*(1+($C74+K$62))</f>
        <v>138.50342161147543</v>
      </c>
      <c r="L74" s="26">
        <f t="shared" si="39"/>
        <v>159.709072663489</v>
      </c>
      <c r="M74" s="26">
        <f t="shared" si="39"/>
        <v>184.09187430816107</v>
      </c>
      <c r="N74" s="26">
        <f t="shared" si="39"/>
        <v>212.19720095487915</v>
      </c>
      <c r="O74" s="102">
        <f t="shared" si="23"/>
        <v>0</v>
      </c>
      <c r="P74" s="102">
        <f t="shared" si="28"/>
        <v>0</v>
      </c>
      <c r="Q74" s="102">
        <f t="shared" si="28"/>
        <v>0</v>
      </c>
      <c r="R74" s="102">
        <f t="shared" si="28"/>
        <v>0</v>
      </c>
      <c r="S74" s="102">
        <f t="shared" si="28"/>
        <v>0</v>
      </c>
      <c r="U74" s="99" t="s">
        <v>13</v>
      </c>
      <c r="V74" s="99" t="s">
        <v>199</v>
      </c>
      <c r="W74" s="99" t="str">
        <v>WX312</v>
      </c>
      <c r="X74" s="95" t="s">
        <v>287</v>
      </c>
      <c r="Y74" s="25">
        <f t="shared" ref="Y74:Y100" si="40">E74</f>
        <v>83.698859266746894</v>
      </c>
      <c r="Z74" s="25">
        <f t="shared" ref="Z74:Z101" si="41">F74</f>
        <v>103.63045590739716</v>
      </c>
      <c r="AA74" s="25">
        <f t="shared" ref="AA74:AA101" si="42">G74</f>
        <v>120.27752349806372</v>
      </c>
      <c r="AB74" s="25">
        <f t="shared" ref="AB74:AB101" si="43">H74</f>
        <v>110.09181443210909</v>
      </c>
      <c r="AC74" s="25">
        <f t="shared" ref="AC74:AC101" si="44">I74</f>
        <v>123.052149054697</v>
      </c>
      <c r="AD74" s="25">
        <f t="shared" ref="AD74:AD101" si="45">J74</f>
        <v>120.06066145366233</v>
      </c>
      <c r="AE74" s="25">
        <f t="shared" ref="AE74:AE101" si="46">K74</f>
        <v>138.50342161147543</v>
      </c>
      <c r="AF74" s="25">
        <f t="shared" ref="AF74:AF101" si="47">L74</f>
        <v>159.709072663489</v>
      </c>
      <c r="AG74" s="25">
        <f t="shared" ref="AG74:AG101" si="48">M74</f>
        <v>184.09187430816107</v>
      </c>
      <c r="AH74" s="25">
        <f t="shared" ref="AH74:AH101" si="49">N74</f>
        <v>212.19720095487915</v>
      </c>
      <c r="AI74" s="25">
        <f t="shared" ref="AI74:AI101" si="50">O74</f>
        <v>0</v>
      </c>
      <c r="AJ74" s="25">
        <f t="shared" ref="AJ74:AJ101" si="51">P74</f>
        <v>0</v>
      </c>
      <c r="AK74" s="25">
        <f t="shared" ref="AK74:AK101" si="52">Q74</f>
        <v>0</v>
      </c>
      <c r="AL74" s="25">
        <f t="shared" ref="AL74:AL101" si="53">R74</f>
        <v>0</v>
      </c>
      <c r="AM74" s="25">
        <f t="shared" ref="AM74:AM101" si="54">S74</f>
        <v>0</v>
      </c>
      <c r="AP74" s="95"/>
      <c r="AQ74" s="95"/>
      <c r="AR74" s="107"/>
      <c r="AS74" s="95"/>
    </row>
    <row r="75" spans="1:45" s="95" customFormat="1" ht="15" thickBot="1" x14ac:dyDescent="0.4">
      <c r="A75" s="8" t="str">
        <v>WX338</v>
      </c>
      <c r="B75" s="95" t="s">
        <v>288</v>
      </c>
      <c r="C75" s="22">
        <f>IF($B$2="Discounted",INDEX('Top Down inputs'!$D$50:$F$89,MATCH($A75,'Top Down inputs'!$A$50:$A$89,0),MATCH('Copper Weighted Price'!$B$62,'Top Down inputs'!$D$47:$F$47,0)),INDEX('Top Down inputs'!$D$5:$F$44,MATCH($A75,'Top Down inputs'!$A$5:$A$44,0),MATCH('Copper Weighted Price'!$B$62,'Top Down inputs'!$D$2:$F$2,0)))</f>
        <v>0.13250000000000001</v>
      </c>
      <c r="D75" s="217">
        <f>IF($B$2="Headline",INDEX('Top Down inputs'!$J$5:$J$44,MATCH($A75,'Top Down inputs'!$H$5:$H$44,0)),INDEX('Top Down inputs'!$J$50:$J$89,MATCH($A75,'Top Down inputs'!$H$50:$H$89,0)))</f>
        <v>123.72069689516948</v>
      </c>
      <c r="E75" s="216">
        <v>112.43494622887964</v>
      </c>
      <c r="F75" s="216">
        <v>92.085446347371132</v>
      </c>
      <c r="G75" s="216">
        <v>100.30488242039004</v>
      </c>
      <c r="H75" s="218">
        <f>INDEX([1]StartPrices!$Q$10:$Q$609,MATCH($A75,[1]StartPrices!$B$10:$B$609,0))</f>
        <v>110.47600797825871</v>
      </c>
      <c r="I75" s="218">
        <f>INDEX([1]StartPrices!$U$10:$U$609,MATCH($A75,[1]StartPrices!$B$10:$B$609,0))</f>
        <v>129.46264136020753</v>
      </c>
      <c r="J75" s="26">
        <f t="shared" ref="J75" si="55">D75*(1+($C75+J$62))</f>
        <v>142.80810870016404</v>
      </c>
      <c r="K75" s="26">
        <f t="shared" ref="K75:N75" si="56">J75*(1+($C75+K$62))</f>
        <v>164.74515007124242</v>
      </c>
      <c r="L75" s="26">
        <f t="shared" si="56"/>
        <v>189.96855700426599</v>
      </c>
      <c r="M75" s="26">
        <f t="shared" si="56"/>
        <v>218.97107744290923</v>
      </c>
      <c r="N75" s="26">
        <f t="shared" si="56"/>
        <v>252.40141585868764</v>
      </c>
      <c r="O75" s="102">
        <f t="shared" si="23"/>
        <v>0</v>
      </c>
      <c r="P75" s="102">
        <f t="shared" si="28"/>
        <v>0</v>
      </c>
      <c r="Q75" s="102">
        <f t="shared" si="28"/>
        <v>0</v>
      </c>
      <c r="R75" s="102">
        <f t="shared" si="28"/>
        <v>0</v>
      </c>
      <c r="S75" s="102">
        <f t="shared" si="28"/>
        <v>0</v>
      </c>
      <c r="U75" s="99" t="s">
        <v>13</v>
      </c>
      <c r="V75" s="99" t="s">
        <v>199</v>
      </c>
      <c r="W75" s="99" t="str">
        <v>WX338</v>
      </c>
      <c r="X75" s="95" t="s">
        <v>288</v>
      </c>
      <c r="Y75" s="25">
        <f t="shared" si="40"/>
        <v>112.43494622887964</v>
      </c>
      <c r="Z75" s="25">
        <f t="shared" si="41"/>
        <v>92.085446347371132</v>
      </c>
      <c r="AA75" s="25">
        <f t="shared" si="42"/>
        <v>100.30488242039004</v>
      </c>
      <c r="AB75" s="25">
        <f t="shared" si="43"/>
        <v>110.47600797825871</v>
      </c>
      <c r="AC75" s="25">
        <f t="shared" si="44"/>
        <v>129.46264136020753</v>
      </c>
      <c r="AD75" s="25">
        <f t="shared" si="45"/>
        <v>142.80810870016404</v>
      </c>
      <c r="AE75" s="25">
        <f t="shared" si="46"/>
        <v>164.74515007124242</v>
      </c>
      <c r="AF75" s="25">
        <f t="shared" si="47"/>
        <v>189.96855700426599</v>
      </c>
      <c r="AG75" s="25">
        <f t="shared" si="48"/>
        <v>218.97107744290923</v>
      </c>
      <c r="AH75" s="25">
        <f t="shared" si="49"/>
        <v>252.40141585868764</v>
      </c>
      <c r="AI75" s="25">
        <f t="shared" si="50"/>
        <v>0</v>
      </c>
      <c r="AJ75" s="25">
        <f t="shared" si="51"/>
        <v>0</v>
      </c>
      <c r="AK75" s="25">
        <f t="shared" si="52"/>
        <v>0</v>
      </c>
      <c r="AL75" s="25">
        <f t="shared" si="53"/>
        <v>0</v>
      </c>
      <c r="AM75" s="25">
        <f t="shared" si="54"/>
        <v>0</v>
      </c>
      <c r="AR75" s="107"/>
    </row>
    <row r="76" spans="1:45" s="95" customFormat="1" ht="15" thickBot="1" x14ac:dyDescent="0.4">
      <c r="A76" s="8" t="str">
        <v>WN336</v>
      </c>
      <c r="B76" s="95" t="s">
        <v>289</v>
      </c>
      <c r="C76" s="22">
        <f>IF($B$2="Discounted",INDEX('Top Down inputs'!$D$50:$F$89,MATCH($A76,'Top Down inputs'!$A$50:$A$89,0),MATCH('Copper Weighted Price'!$B$62,'Top Down inputs'!$D$47:$F$47,0)),INDEX('Top Down inputs'!$D$5:$F$44,MATCH($A76,'Top Down inputs'!$A$5:$A$44,0),MATCH('Copper Weighted Price'!$B$62,'Top Down inputs'!$D$2:$F$2,0)))</f>
        <v>0.13250000000000001</v>
      </c>
      <c r="D76" s="217">
        <f>IF($B$2="Headline",INDEX('Top Down inputs'!$J$5:$J$44,MATCH($A76,'Top Down inputs'!$H$5:$H$44,0)),INDEX('Top Down inputs'!$J$50:$J$89,MATCH($A76,'Top Down inputs'!$H$50:$H$89,0)))</f>
        <v>137.75528680494693</v>
      </c>
      <c r="E76" s="216">
        <v>108.53124643285375</v>
      </c>
      <c r="F76" s="216">
        <v>108.61349520873927</v>
      </c>
      <c r="G76" s="216">
        <v>121.07373466049074</v>
      </c>
      <c r="H76" s="218">
        <f>INDEX([1]StartPrices!$Q$10:$Q$609,MATCH($A76,[1]StartPrices!$B$10:$B$609,0))</f>
        <v>94.435479904045522</v>
      </c>
      <c r="I76" s="218">
        <f>INDEX([1]StartPrices!$U$10:$U$609,MATCH($A76,[1]StartPrices!$B$10:$B$609,0))</f>
        <v>107.02433310647542</v>
      </c>
      <c r="J76" s="26">
        <f t="shared" ref="J76:J102" si="57">D76*(1+($C76+J$62))</f>
        <v>159.00793048985184</v>
      </c>
      <c r="K76" s="26">
        <f t="shared" ref="K76:N76" si="58">J76*(1+($C76+K$62))</f>
        <v>183.43345913269025</v>
      </c>
      <c r="L76" s="26">
        <f t="shared" si="58"/>
        <v>211.51815105130012</v>
      </c>
      <c r="M76" s="26">
        <f t="shared" si="58"/>
        <v>243.81065037723647</v>
      </c>
      <c r="N76" s="26">
        <f t="shared" si="58"/>
        <v>281.03324911796341</v>
      </c>
      <c r="O76" s="102">
        <f t="shared" si="23"/>
        <v>0</v>
      </c>
      <c r="P76" s="102">
        <f t="shared" si="28"/>
        <v>0</v>
      </c>
      <c r="Q76" s="102">
        <f t="shared" si="28"/>
        <v>0</v>
      </c>
      <c r="R76" s="102">
        <f t="shared" si="28"/>
        <v>0</v>
      </c>
      <c r="S76" s="102">
        <f t="shared" si="28"/>
        <v>0</v>
      </c>
      <c r="U76" s="99" t="s">
        <v>13</v>
      </c>
      <c r="V76" s="99" t="s">
        <v>199</v>
      </c>
      <c r="W76" s="99" t="str">
        <v>WN336</v>
      </c>
      <c r="X76" s="95" t="s">
        <v>289</v>
      </c>
      <c r="Y76" s="25">
        <f t="shared" si="40"/>
        <v>108.53124643285375</v>
      </c>
      <c r="Z76" s="25">
        <f t="shared" si="41"/>
        <v>108.61349520873927</v>
      </c>
      <c r="AA76" s="25">
        <f t="shared" si="42"/>
        <v>121.07373466049074</v>
      </c>
      <c r="AB76" s="25">
        <f t="shared" si="43"/>
        <v>94.435479904045522</v>
      </c>
      <c r="AC76" s="25">
        <f t="shared" si="44"/>
        <v>107.02433310647542</v>
      </c>
      <c r="AD76" s="25">
        <f t="shared" si="45"/>
        <v>159.00793048985184</v>
      </c>
      <c r="AE76" s="25">
        <f t="shared" si="46"/>
        <v>183.43345913269025</v>
      </c>
      <c r="AF76" s="25">
        <f t="shared" si="47"/>
        <v>211.51815105130012</v>
      </c>
      <c r="AG76" s="25">
        <f t="shared" si="48"/>
        <v>243.81065037723647</v>
      </c>
      <c r="AH76" s="25">
        <f t="shared" si="49"/>
        <v>281.03324911796341</v>
      </c>
      <c r="AI76" s="25">
        <f t="shared" si="50"/>
        <v>0</v>
      </c>
      <c r="AJ76" s="25">
        <f t="shared" si="51"/>
        <v>0</v>
      </c>
      <c r="AK76" s="25">
        <f t="shared" si="52"/>
        <v>0</v>
      </c>
      <c r="AL76" s="25">
        <f t="shared" si="53"/>
        <v>0</v>
      </c>
      <c r="AM76" s="25">
        <f t="shared" si="54"/>
        <v>0</v>
      </c>
      <c r="AR76" s="107"/>
    </row>
    <row r="77" spans="1:45" s="95" customFormat="1" ht="15" thickBot="1" x14ac:dyDescent="0.4">
      <c r="A77" s="8" t="str">
        <v>WN303</v>
      </c>
      <c r="B77" s="95" t="s">
        <v>290</v>
      </c>
      <c r="C77" s="22">
        <f>IF($B$2="Discounted",INDEX('Top Down inputs'!$D$50:$F$89,MATCH($A77,'Top Down inputs'!$A$50:$A$89,0),MATCH('Copper Weighted Price'!$B$62,'Top Down inputs'!$D$47:$F$47,0)),INDEX('Top Down inputs'!$D$5:$F$44,MATCH($A77,'Top Down inputs'!$A$5:$A$44,0),MATCH('Copper Weighted Price'!$B$62,'Top Down inputs'!$D$2:$F$2,0)))</f>
        <v>0.13250000000000001</v>
      </c>
      <c r="D77" s="217">
        <f>IF($B$2="Headline",INDEX('Top Down inputs'!$J$5:$J$44,MATCH($A77,'Top Down inputs'!$H$5:$H$44,0)),INDEX('Top Down inputs'!$J$50:$J$89,MATCH($A77,'Top Down inputs'!$H$50:$H$89,0)))</f>
        <v>63.832386674212955</v>
      </c>
      <c r="E77" s="216">
        <v>50.124103864422807</v>
      </c>
      <c r="F77" s="216">
        <v>56.20923573009398</v>
      </c>
      <c r="G77" s="216">
        <v>62.242239860021535</v>
      </c>
      <c r="H77" s="218">
        <f>INDEX([1]StartPrices!$Q$10:$Q$609,MATCH($A77,[1]StartPrices!$B$10:$B$609,0))</f>
        <v>65.529010091483372</v>
      </c>
      <c r="I77" s="218">
        <f>INDEX([1]StartPrices!$U$10:$U$609,MATCH($A77,[1]StartPrices!$B$10:$B$609,0))</f>
        <v>51.109436306630506</v>
      </c>
      <c r="J77" s="26">
        <f t="shared" si="57"/>
        <v>73.680335170483673</v>
      </c>
      <c r="K77" s="26">
        <f t="shared" ref="K77:N77" si="59">J77*(1+($C77+K$62))</f>
        <v>84.998519940113383</v>
      </c>
      <c r="L77" s="26">
        <f t="shared" si="59"/>
        <v>98.012270306828682</v>
      </c>
      <c r="M77" s="26">
        <f t="shared" si="59"/>
        <v>112.97581436716384</v>
      </c>
      <c r="N77" s="26">
        <f t="shared" si="59"/>
        <v>130.2238443407897</v>
      </c>
      <c r="O77" s="102">
        <f t="shared" si="23"/>
        <v>0</v>
      </c>
      <c r="P77" s="102">
        <f t="shared" si="28"/>
        <v>0</v>
      </c>
      <c r="Q77" s="102">
        <f t="shared" si="28"/>
        <v>0</v>
      </c>
      <c r="R77" s="102">
        <f t="shared" si="28"/>
        <v>0</v>
      </c>
      <c r="S77" s="102">
        <f t="shared" si="28"/>
        <v>0</v>
      </c>
      <c r="U77" s="99" t="s">
        <v>13</v>
      </c>
      <c r="V77" s="99" t="s">
        <v>199</v>
      </c>
      <c r="W77" s="99" t="str">
        <v>WN303</v>
      </c>
      <c r="X77" s="95" t="s">
        <v>290</v>
      </c>
      <c r="Y77" s="25">
        <f t="shared" si="40"/>
        <v>50.124103864422807</v>
      </c>
      <c r="Z77" s="25">
        <f t="shared" si="41"/>
        <v>56.20923573009398</v>
      </c>
      <c r="AA77" s="25">
        <f t="shared" si="42"/>
        <v>62.242239860021535</v>
      </c>
      <c r="AB77" s="25">
        <f t="shared" si="43"/>
        <v>65.529010091483372</v>
      </c>
      <c r="AC77" s="25">
        <f t="shared" si="44"/>
        <v>51.109436306630506</v>
      </c>
      <c r="AD77" s="25">
        <f t="shared" si="45"/>
        <v>73.680335170483673</v>
      </c>
      <c r="AE77" s="25">
        <f t="shared" si="46"/>
        <v>84.998519940113383</v>
      </c>
      <c r="AF77" s="25">
        <f t="shared" si="47"/>
        <v>98.012270306828682</v>
      </c>
      <c r="AG77" s="25">
        <f t="shared" si="48"/>
        <v>112.97581436716384</v>
      </c>
      <c r="AH77" s="25">
        <f t="shared" si="49"/>
        <v>130.2238443407897</v>
      </c>
      <c r="AI77" s="25">
        <f t="shared" si="50"/>
        <v>0</v>
      </c>
      <c r="AJ77" s="25">
        <f t="shared" si="51"/>
        <v>0</v>
      </c>
      <c r="AK77" s="25">
        <f t="shared" si="52"/>
        <v>0</v>
      </c>
      <c r="AL77" s="25">
        <f t="shared" si="53"/>
        <v>0</v>
      </c>
      <c r="AM77" s="25">
        <f t="shared" si="54"/>
        <v>0</v>
      </c>
      <c r="AR77" s="107"/>
    </row>
    <row r="78" spans="1:45" s="95" customFormat="1" ht="15" thickBot="1" x14ac:dyDescent="0.4">
      <c r="A78" s="8" t="str">
        <v>WN337</v>
      </c>
      <c r="B78" s="95" t="s">
        <v>291</v>
      </c>
      <c r="C78" s="22">
        <f>IF($B$2="Discounted",INDEX('Top Down inputs'!$D$50:$F$89,MATCH($A78,'Top Down inputs'!$A$50:$A$89,0),MATCH('Copper Weighted Price'!$B$62,'Top Down inputs'!$D$47:$F$47,0)),INDEX('Top Down inputs'!$D$5:$F$44,MATCH($A78,'Top Down inputs'!$A$5:$A$44,0),MATCH('Copper Weighted Price'!$B$62,'Top Down inputs'!$D$2:$F$2,0)))</f>
        <v>0.13250000000000001</v>
      </c>
      <c r="D78" s="217">
        <f>IF($B$2="Headline",INDEX('Top Down inputs'!$J$5:$J$44,MATCH($A78,'Top Down inputs'!$H$5:$H$44,0)),INDEX('Top Down inputs'!$J$50:$J$89,MATCH($A78,'Top Down inputs'!$H$50:$H$89,0)))</f>
        <v>51.633453161602382</v>
      </c>
      <c r="E78" s="216">
        <v>50.691030431328969</v>
      </c>
      <c r="F78" s="216">
        <v>45.653804198602593</v>
      </c>
      <c r="G78" s="216">
        <v>60.751945247682592</v>
      </c>
      <c r="H78" s="218">
        <f>INDEX([1]StartPrices!$Q$10:$Q$609,MATCH($A78,[1]StartPrices!$B$10:$B$609,0))</f>
        <v>58.17745033545097</v>
      </c>
      <c r="I78" s="218">
        <f>INDEX([1]StartPrices!$U$10:$U$609,MATCH($A78,[1]StartPrices!$B$10:$B$609,0))</f>
        <v>67.300736880876812</v>
      </c>
      <c r="J78" s="26">
        <f t="shared" si="57"/>
        <v>59.599371622637847</v>
      </c>
      <c r="K78" s="26">
        <f t="shared" ref="K78:N78" si="60">J78*(1+($C78+K$62))</f>
        <v>68.75455120506011</v>
      </c>
      <c r="L78" s="26">
        <f t="shared" si="60"/>
        <v>79.281258806423111</v>
      </c>
      <c r="M78" s="26">
        <f t="shared" si="60"/>
        <v>91.385137286076002</v>
      </c>
      <c r="N78" s="26">
        <f t="shared" si="60"/>
        <v>105.33691622109269</v>
      </c>
      <c r="O78" s="102">
        <f t="shared" si="23"/>
        <v>0</v>
      </c>
      <c r="P78" s="102">
        <f t="shared" si="28"/>
        <v>0</v>
      </c>
      <c r="Q78" s="102">
        <f t="shared" si="28"/>
        <v>0</v>
      </c>
      <c r="R78" s="102">
        <f t="shared" si="28"/>
        <v>0</v>
      </c>
      <c r="S78" s="102">
        <f t="shared" si="28"/>
        <v>0</v>
      </c>
      <c r="U78" s="99" t="s">
        <v>13</v>
      </c>
      <c r="V78" s="99" t="s">
        <v>199</v>
      </c>
      <c r="W78" s="99" t="str">
        <v>WN337</v>
      </c>
      <c r="X78" s="95" t="s">
        <v>291</v>
      </c>
      <c r="Y78" s="25">
        <f t="shared" si="40"/>
        <v>50.691030431328969</v>
      </c>
      <c r="Z78" s="25">
        <f t="shared" si="41"/>
        <v>45.653804198602593</v>
      </c>
      <c r="AA78" s="25">
        <f t="shared" si="42"/>
        <v>60.751945247682592</v>
      </c>
      <c r="AB78" s="25">
        <f t="shared" si="43"/>
        <v>58.17745033545097</v>
      </c>
      <c r="AC78" s="25">
        <f t="shared" si="44"/>
        <v>67.300736880876812</v>
      </c>
      <c r="AD78" s="25">
        <f t="shared" si="45"/>
        <v>59.599371622637847</v>
      </c>
      <c r="AE78" s="25">
        <f t="shared" si="46"/>
        <v>68.75455120506011</v>
      </c>
      <c r="AF78" s="25">
        <f t="shared" si="47"/>
        <v>79.281258806423111</v>
      </c>
      <c r="AG78" s="25">
        <f t="shared" si="48"/>
        <v>91.385137286076002</v>
      </c>
      <c r="AH78" s="25">
        <f t="shared" si="49"/>
        <v>105.33691622109269</v>
      </c>
      <c r="AI78" s="25">
        <f t="shared" si="50"/>
        <v>0</v>
      </c>
      <c r="AJ78" s="25">
        <f t="shared" si="51"/>
        <v>0</v>
      </c>
      <c r="AK78" s="25">
        <f t="shared" si="52"/>
        <v>0</v>
      </c>
      <c r="AL78" s="25">
        <f t="shared" si="53"/>
        <v>0</v>
      </c>
      <c r="AM78" s="25">
        <f t="shared" si="54"/>
        <v>0</v>
      </c>
      <c r="AQ78" s="25"/>
      <c r="AR78" s="107"/>
    </row>
    <row r="79" spans="1:45" s="95" customFormat="1" ht="15" thickBot="1" x14ac:dyDescent="0.4">
      <c r="A79" s="8" t="str">
        <v>WX313</v>
      </c>
      <c r="B79" s="95" t="s">
        <v>292</v>
      </c>
      <c r="C79" s="22">
        <f>IF($B$2="Discounted",INDEX('Top Down inputs'!$D$50:$F$89,MATCH($A79,'Top Down inputs'!$A$50:$A$89,0),MATCH('Copper Weighted Price'!$B$62,'Top Down inputs'!$D$47:$F$47,0)),INDEX('Top Down inputs'!$D$5:$F$44,MATCH($A79,'Top Down inputs'!$A$5:$A$44,0),MATCH('Copper Weighted Price'!$B$62,'Top Down inputs'!$D$2:$F$2,0)))</f>
        <v>0.13250000000000001</v>
      </c>
      <c r="D79" s="217">
        <f>IF($B$2="Headline",INDEX('Top Down inputs'!$J$5:$J$44,MATCH($A79,'Top Down inputs'!$H$5:$H$44,0)),INDEX('Top Down inputs'!$J$50:$J$89,MATCH($A79,'Top Down inputs'!$H$50:$H$89,0)))</f>
        <v>52.925783223312692</v>
      </c>
      <c r="E79" s="216">
        <v>47.612306784411331</v>
      </c>
      <c r="F79" s="216">
        <v>42.753993451211301</v>
      </c>
      <c r="G79" s="216">
        <v>48.565296338293798</v>
      </c>
      <c r="H79" s="218">
        <f>INDEX([1]StartPrices!$Q$10:$Q$609,MATCH($A79,[1]StartPrices!$B$10:$B$609,0))</f>
        <v>48.605921584760466</v>
      </c>
      <c r="I79" s="218">
        <f>INDEX([1]StartPrices!$U$10:$U$609,MATCH($A79,[1]StartPrices!$B$10:$B$609,0))</f>
        <v>57.828835822442528</v>
      </c>
      <c r="J79" s="26">
        <f t="shared" si="57"/>
        <v>61.091080096326706</v>
      </c>
      <c r="K79" s="26">
        <f t="shared" ref="K79:N79" si="61">J79*(1+($C79+K$62))</f>
        <v>70.475404023553693</v>
      </c>
      <c r="L79" s="26">
        <f t="shared" si="61"/>
        <v>81.265583847886134</v>
      </c>
      <c r="M79" s="26">
        <f t="shared" si="61"/>
        <v>93.672409449312724</v>
      </c>
      <c r="N79" s="26">
        <f t="shared" si="61"/>
        <v>107.97338647641959</v>
      </c>
      <c r="O79" s="102">
        <f t="shared" si="23"/>
        <v>0</v>
      </c>
      <c r="P79" s="102">
        <f t="shared" si="28"/>
        <v>0</v>
      </c>
      <c r="Q79" s="102">
        <f t="shared" si="28"/>
        <v>0</v>
      </c>
      <c r="R79" s="102">
        <f t="shared" si="28"/>
        <v>0</v>
      </c>
      <c r="S79" s="102">
        <f t="shared" si="28"/>
        <v>0</v>
      </c>
      <c r="U79" s="99" t="s">
        <v>13</v>
      </c>
      <c r="V79" s="99" t="s">
        <v>199</v>
      </c>
      <c r="W79" s="99" t="str">
        <v>WX313</v>
      </c>
      <c r="X79" s="95" t="s">
        <v>292</v>
      </c>
      <c r="Y79" s="25">
        <f t="shared" si="40"/>
        <v>47.612306784411331</v>
      </c>
      <c r="Z79" s="25">
        <f t="shared" si="41"/>
        <v>42.753993451211301</v>
      </c>
      <c r="AA79" s="25">
        <f t="shared" si="42"/>
        <v>48.565296338293798</v>
      </c>
      <c r="AB79" s="25">
        <f t="shared" si="43"/>
        <v>48.605921584760466</v>
      </c>
      <c r="AC79" s="25">
        <f t="shared" si="44"/>
        <v>57.828835822442528</v>
      </c>
      <c r="AD79" s="25">
        <f t="shared" si="45"/>
        <v>61.091080096326706</v>
      </c>
      <c r="AE79" s="25">
        <f t="shared" si="46"/>
        <v>70.475404023553693</v>
      </c>
      <c r="AF79" s="25">
        <f t="shared" si="47"/>
        <v>81.265583847886134</v>
      </c>
      <c r="AG79" s="25">
        <f t="shared" si="48"/>
        <v>93.672409449312724</v>
      </c>
      <c r="AH79" s="25">
        <f t="shared" si="49"/>
        <v>107.97338647641959</v>
      </c>
      <c r="AI79" s="25">
        <f t="shared" si="50"/>
        <v>0</v>
      </c>
      <c r="AJ79" s="25">
        <f t="shared" si="51"/>
        <v>0</v>
      </c>
      <c r="AK79" s="25">
        <f t="shared" si="52"/>
        <v>0</v>
      </c>
      <c r="AL79" s="25">
        <f t="shared" si="53"/>
        <v>0</v>
      </c>
      <c r="AM79" s="25">
        <f t="shared" si="54"/>
        <v>0</v>
      </c>
      <c r="AQ79" s="25"/>
      <c r="AR79" s="107"/>
    </row>
    <row r="80" spans="1:45" s="95" customFormat="1" ht="15" thickBot="1" x14ac:dyDescent="0.4">
      <c r="A80" s="8" t="str">
        <v>WX339</v>
      </c>
      <c r="B80" s="95" t="s">
        <v>293</v>
      </c>
      <c r="C80" s="22">
        <f>IF($B$2="Discounted",INDEX('Top Down inputs'!$D$50:$F$89,MATCH($A80,'Top Down inputs'!$A$50:$A$89,0),MATCH('Copper Weighted Price'!$B$62,'Top Down inputs'!$D$47:$F$47,0)),INDEX('Top Down inputs'!$D$5:$F$44,MATCH($A80,'Top Down inputs'!$A$5:$A$44,0),MATCH('Copper Weighted Price'!$B$62,'Top Down inputs'!$D$2:$F$2,0)))</f>
        <v>0.13250000000000001</v>
      </c>
      <c r="D80" s="217">
        <f>IF($B$2="Headline",INDEX('Top Down inputs'!$J$5:$J$44,MATCH($A80,'Top Down inputs'!$H$5:$H$44,0)),INDEX('Top Down inputs'!$J$50:$J$89,MATCH($A80,'Top Down inputs'!$H$50:$H$89,0)))</f>
        <v>61.029464845825402</v>
      </c>
      <c r="E80" s="216">
        <v>45.673486545175379</v>
      </c>
      <c r="F80" s="216">
        <v>47.987262939512554</v>
      </c>
      <c r="G80" s="216">
        <v>61.880635425569267</v>
      </c>
      <c r="H80" s="218">
        <f>INDEX([1]StartPrices!$Q$10:$Q$609,MATCH($A80,[1]StartPrices!$B$10:$B$609,0))</f>
        <v>46.091072197472698</v>
      </c>
      <c r="I80" s="218">
        <f>INDEX([1]StartPrices!$U$10:$U$609,MATCH($A80,[1]StartPrices!$B$10:$B$609,0))</f>
        <v>66.638694577425909</v>
      </c>
      <c r="J80" s="26">
        <f t="shared" si="57"/>
        <v>70.444983485667393</v>
      </c>
      <c r="K80" s="26">
        <f t="shared" ref="K80:N80" si="62">J80*(1+($C80+K$62))</f>
        <v>81.266179362958937</v>
      </c>
      <c r="L80" s="26">
        <f t="shared" si="62"/>
        <v>93.708487443515935</v>
      </c>
      <c r="M80" s="26">
        <f t="shared" si="62"/>
        <v>108.0149725019558</v>
      </c>
      <c r="N80" s="26">
        <f t="shared" si="62"/>
        <v>124.50563020378331</v>
      </c>
      <c r="O80" s="102">
        <f t="shared" si="23"/>
        <v>0</v>
      </c>
      <c r="P80" s="102">
        <f t="shared" si="28"/>
        <v>0</v>
      </c>
      <c r="Q80" s="102">
        <f t="shared" si="28"/>
        <v>0</v>
      </c>
      <c r="R80" s="102">
        <f t="shared" si="28"/>
        <v>0</v>
      </c>
      <c r="S80" s="102">
        <f t="shared" si="28"/>
        <v>0</v>
      </c>
      <c r="U80" s="99" t="s">
        <v>13</v>
      </c>
      <c r="V80" s="99" t="s">
        <v>199</v>
      </c>
      <c r="W80" s="99" t="str">
        <v>WX339</v>
      </c>
      <c r="X80" s="95" t="s">
        <v>293</v>
      </c>
      <c r="Y80" s="25">
        <f t="shared" si="40"/>
        <v>45.673486545175379</v>
      </c>
      <c r="Z80" s="25">
        <f t="shared" si="41"/>
        <v>47.987262939512554</v>
      </c>
      <c r="AA80" s="25">
        <f t="shared" si="42"/>
        <v>61.880635425569267</v>
      </c>
      <c r="AB80" s="25">
        <f t="shared" si="43"/>
        <v>46.091072197472698</v>
      </c>
      <c r="AC80" s="25">
        <f t="shared" si="44"/>
        <v>66.638694577425909</v>
      </c>
      <c r="AD80" s="25">
        <f t="shared" si="45"/>
        <v>70.444983485667393</v>
      </c>
      <c r="AE80" s="25">
        <f t="shared" si="46"/>
        <v>81.266179362958937</v>
      </c>
      <c r="AF80" s="25">
        <f t="shared" si="47"/>
        <v>93.708487443515935</v>
      </c>
      <c r="AG80" s="25">
        <f t="shared" si="48"/>
        <v>108.0149725019558</v>
      </c>
      <c r="AH80" s="25">
        <f t="shared" si="49"/>
        <v>124.50563020378331</v>
      </c>
      <c r="AI80" s="25">
        <f t="shared" si="50"/>
        <v>0</v>
      </c>
      <c r="AJ80" s="25">
        <f t="shared" si="51"/>
        <v>0</v>
      </c>
      <c r="AK80" s="25">
        <f t="shared" si="52"/>
        <v>0</v>
      </c>
      <c r="AL80" s="25">
        <f t="shared" si="53"/>
        <v>0</v>
      </c>
      <c r="AM80" s="25">
        <f t="shared" si="54"/>
        <v>0</v>
      </c>
      <c r="AQ80" s="25"/>
      <c r="AR80" s="107"/>
    </row>
    <row r="81" spans="1:44" s="95" customFormat="1" ht="15" thickBot="1" x14ac:dyDescent="0.4">
      <c r="A81" s="8" t="str">
        <v>WN332</v>
      </c>
      <c r="B81" s="95" t="s">
        <v>294</v>
      </c>
      <c r="C81" s="22">
        <f>IF($B$2="Discounted",INDEX('Top Down inputs'!$D$50:$F$89,MATCH($A81,'Top Down inputs'!$A$50:$A$89,0),MATCH('Copper Weighted Price'!$B$62,'Top Down inputs'!$D$47:$F$47,0)),INDEX('Top Down inputs'!$D$5:$F$44,MATCH($A81,'Top Down inputs'!$A$5:$A$44,0),MATCH('Copper Weighted Price'!$B$62,'Top Down inputs'!$D$2:$F$2,0)))</f>
        <v>-1.4999999999999999E-2</v>
      </c>
      <c r="D81" s="217">
        <f>IF($B$2="Headline",INDEX('Top Down inputs'!$J$5:$J$44,MATCH($A81,'Top Down inputs'!$H$5:$H$44,0)),INDEX('Top Down inputs'!$J$50:$J$89,MATCH($A81,'Top Down inputs'!$H$50:$H$89,0)))</f>
        <v>183.69673999135861</v>
      </c>
      <c r="E81" s="216">
        <v>100.36220170645895</v>
      </c>
      <c r="F81" s="216">
        <v>130.41026044853709</v>
      </c>
      <c r="G81" s="216">
        <v>173.18315143286472</v>
      </c>
      <c r="H81" s="218">
        <f>INDEX([1]StartPrices!$Q$10:$Q$609,MATCH($A81,[1]StartPrices!$B$10:$B$609,0))</f>
        <v>183.52417883240048</v>
      </c>
      <c r="I81" s="218">
        <f>INDEX([1]StartPrices!$U$10:$U$609,MATCH($A81,[1]StartPrices!$B$10:$B$609,0))</f>
        <v>131.04234679873082</v>
      </c>
      <c r="J81" s="26">
        <f t="shared" si="57"/>
        <v>184.94188123024213</v>
      </c>
      <c r="K81" s="26">
        <f>J81*(1+($C81+K$62))</f>
        <v>186.07224882817368</v>
      </c>
      <c r="L81" s="26">
        <f t="shared" ref="L81:M81" si="63">K81*(1+($C81+L$62))</f>
        <v>187.11529755440998</v>
      </c>
      <c r="M81" s="26">
        <f t="shared" si="63"/>
        <v>188.08270417054686</v>
      </c>
      <c r="N81" s="26">
        <f>M81*(1+($C81+N$62))</f>
        <v>189.05511238502007</v>
      </c>
      <c r="O81" s="102">
        <f t="shared" si="23"/>
        <v>82.56272481321048</v>
      </c>
      <c r="P81" s="102">
        <f t="shared" si="28"/>
        <v>80.424275867678475</v>
      </c>
      <c r="Q81" s="102">
        <f t="shared" si="28"/>
        <v>0</v>
      </c>
      <c r="R81" s="102">
        <f t="shared" si="28"/>
        <v>0</v>
      </c>
      <c r="S81" s="102">
        <f t="shared" si="28"/>
        <v>0</v>
      </c>
      <c r="U81" s="99" t="s">
        <v>323</v>
      </c>
      <c r="V81" s="99" t="s">
        <v>324</v>
      </c>
      <c r="W81" s="99" t="str">
        <v>WN332</v>
      </c>
      <c r="X81" s="95" t="s">
        <v>294</v>
      </c>
      <c r="Y81" s="25">
        <f t="shared" si="40"/>
        <v>100.36220170645895</v>
      </c>
      <c r="Z81" s="25">
        <f t="shared" si="41"/>
        <v>130.41026044853709</v>
      </c>
      <c r="AA81" s="25">
        <f t="shared" si="42"/>
        <v>173.18315143286472</v>
      </c>
      <c r="AB81" s="25">
        <f t="shared" si="43"/>
        <v>183.52417883240048</v>
      </c>
      <c r="AC81" s="25">
        <f t="shared" si="44"/>
        <v>131.04234679873082</v>
      </c>
      <c r="AD81" s="25">
        <f t="shared" si="45"/>
        <v>184.94188123024213</v>
      </c>
      <c r="AE81" s="25">
        <f t="shared" si="46"/>
        <v>186.07224882817368</v>
      </c>
      <c r="AF81" s="25">
        <f t="shared" si="47"/>
        <v>187.11529755440998</v>
      </c>
      <c r="AG81" s="25">
        <f t="shared" si="48"/>
        <v>188.08270417054686</v>
      </c>
      <c r="AH81" s="25">
        <f t="shared" si="49"/>
        <v>189.05511238502007</v>
      </c>
      <c r="AI81" s="25">
        <f t="shared" si="50"/>
        <v>82.56272481321048</v>
      </c>
      <c r="AJ81" s="25">
        <f t="shared" si="51"/>
        <v>80.424275867678475</v>
      </c>
      <c r="AK81" s="25">
        <f t="shared" si="52"/>
        <v>0</v>
      </c>
      <c r="AL81" s="25">
        <f t="shared" si="53"/>
        <v>0</v>
      </c>
      <c r="AM81" s="25">
        <f t="shared" si="54"/>
        <v>0</v>
      </c>
      <c r="AQ81" s="25"/>
      <c r="AR81" s="107"/>
    </row>
    <row r="82" spans="1:44" s="95" customFormat="1" ht="15" thickBot="1" x14ac:dyDescent="0.4">
      <c r="A82" s="8" t="str">
        <v>WX334</v>
      </c>
      <c r="B82" s="95" t="s">
        <v>295</v>
      </c>
      <c r="C82" s="22">
        <f>IF($B$2="Discounted",INDEX('Top Down inputs'!$D$50:$F$89,MATCH($A82,'Top Down inputs'!$A$50:$A$89,0),MATCH('Copper Weighted Price'!$B$62,'Top Down inputs'!$D$47:$F$47,0)),INDEX('Top Down inputs'!$D$5:$F$44,MATCH($A82,'Top Down inputs'!$A$5:$A$44,0),MATCH('Copper Weighted Price'!$B$62,'Top Down inputs'!$D$2:$F$2,0)))</f>
        <v>-1.4999999999999999E-2</v>
      </c>
      <c r="D82" s="217">
        <f>IF($B$2="Headline",INDEX('Top Down inputs'!$J$5:$J$44,MATCH($A82,'Top Down inputs'!$H$5:$H$44,0)),INDEX('Top Down inputs'!$J$50:$J$89,MATCH($A82,'Top Down inputs'!$H$50:$H$89,0)))</f>
        <v>168.81080621743081</v>
      </c>
      <c r="E82" s="216">
        <v>134.50326245968617</v>
      </c>
      <c r="F82" s="216">
        <v>148.21238033504304</v>
      </c>
      <c r="G82" s="216">
        <v>185.53284285359376</v>
      </c>
      <c r="H82" s="218">
        <f>INDEX([1]StartPrices!$Q$10:$Q$609,MATCH($A82,[1]StartPrices!$B$10:$B$609,0))</f>
        <v>163.05661501735736</v>
      </c>
      <c r="I82" s="218">
        <f>INDEX([1]StartPrices!$U$10:$U$609,MATCH($A82,[1]StartPrices!$B$10:$B$609,0))</f>
        <v>202.40823847328932</v>
      </c>
      <c r="J82" s="26">
        <f t="shared" si="57"/>
        <v>169.95504697205928</v>
      </c>
      <c r="K82" s="26">
        <f t="shared" ref="K82:N82" si="64">J82*(1+($C82+K$62))</f>
        <v>170.99381481049704</v>
      </c>
      <c r="L82" s="26">
        <f t="shared" si="64"/>
        <v>171.95233969454395</v>
      </c>
      <c r="M82" s="26">
        <f t="shared" si="64"/>
        <v>172.84135215506899</v>
      </c>
      <c r="N82" s="26">
        <f t="shared" si="64"/>
        <v>173.73496090754546</v>
      </c>
      <c r="O82" s="102">
        <f t="shared" si="23"/>
        <v>79.719862213731787</v>
      </c>
      <c r="P82" s="102">
        <f t="shared" si="28"/>
        <v>77.655045970389551</v>
      </c>
      <c r="Q82" s="102">
        <f t="shared" si="28"/>
        <v>0</v>
      </c>
      <c r="R82" s="102">
        <f t="shared" si="28"/>
        <v>0</v>
      </c>
      <c r="S82" s="102">
        <f t="shared" si="28"/>
        <v>0</v>
      </c>
      <c r="U82" s="99" t="s">
        <v>323</v>
      </c>
      <c r="V82" s="99" t="s">
        <v>324</v>
      </c>
      <c r="W82" s="99" t="str">
        <v>WX334</v>
      </c>
      <c r="X82" s="95" t="s">
        <v>295</v>
      </c>
      <c r="Y82" s="25">
        <f t="shared" si="40"/>
        <v>134.50326245968617</v>
      </c>
      <c r="Z82" s="25">
        <f t="shared" si="41"/>
        <v>148.21238033504304</v>
      </c>
      <c r="AA82" s="25">
        <f t="shared" si="42"/>
        <v>185.53284285359376</v>
      </c>
      <c r="AB82" s="25">
        <f t="shared" si="43"/>
        <v>163.05661501735736</v>
      </c>
      <c r="AC82" s="25">
        <f t="shared" si="44"/>
        <v>202.40823847328932</v>
      </c>
      <c r="AD82" s="25">
        <f t="shared" si="45"/>
        <v>169.95504697205928</v>
      </c>
      <c r="AE82" s="25">
        <f t="shared" si="46"/>
        <v>170.99381481049704</v>
      </c>
      <c r="AF82" s="25">
        <f t="shared" si="47"/>
        <v>171.95233969454395</v>
      </c>
      <c r="AG82" s="25">
        <f t="shared" si="48"/>
        <v>172.84135215506899</v>
      </c>
      <c r="AH82" s="25">
        <f t="shared" si="49"/>
        <v>173.73496090754546</v>
      </c>
      <c r="AI82" s="25">
        <f t="shared" si="50"/>
        <v>79.719862213731787</v>
      </c>
      <c r="AJ82" s="25">
        <f t="shared" si="51"/>
        <v>77.655045970389551</v>
      </c>
      <c r="AK82" s="25">
        <f t="shared" si="52"/>
        <v>0</v>
      </c>
      <c r="AL82" s="25">
        <f t="shared" si="53"/>
        <v>0</v>
      </c>
      <c r="AM82" s="25">
        <f t="shared" si="54"/>
        <v>0</v>
      </c>
      <c r="AR82" s="107"/>
    </row>
    <row r="83" spans="1:44" s="95" customFormat="1" ht="15" thickBot="1" x14ac:dyDescent="0.4">
      <c r="A83" s="8" t="str">
        <v>WN333</v>
      </c>
      <c r="B83" s="95" t="s">
        <v>296</v>
      </c>
      <c r="C83" s="22">
        <f>IF($B$2="Discounted",INDEX('Top Down inputs'!$D$50:$F$89,MATCH($A83,'Top Down inputs'!$A$50:$A$89,0),MATCH('Copper Weighted Price'!$B$62,'Top Down inputs'!$D$47:$F$47,0)),INDEX('Top Down inputs'!$D$5:$F$44,MATCH($A83,'Top Down inputs'!$A$5:$A$44,0),MATCH('Copper Weighted Price'!$B$62,'Top Down inputs'!$D$2:$F$2,0)))</f>
        <v>0.13250000000000001</v>
      </c>
      <c r="D83" s="217">
        <f>IF($B$2="Headline",INDEX('Top Down inputs'!$J$5:$J$44,MATCH($A83,'Top Down inputs'!$H$5:$H$44,0)),INDEX('Top Down inputs'!$J$50:$J$89,MATCH($A83,'Top Down inputs'!$H$50:$H$89,0)))</f>
        <v>92.190297134879813</v>
      </c>
      <c r="E83" s="216">
        <v>47.612758509848177</v>
      </c>
      <c r="F83" s="216">
        <v>77.173476163579153</v>
      </c>
      <c r="G83" s="216">
        <v>97.85333098109669</v>
      </c>
      <c r="H83" s="218">
        <f>INDEX([1]StartPrices!$Q$10:$Q$609,MATCH($A83,[1]StartPrices!$B$10:$B$609,0))</f>
        <v>72.534687902209484</v>
      </c>
      <c r="I83" s="218">
        <f>INDEX([1]StartPrices!$U$10:$U$609,MATCH($A83,[1]StartPrices!$B$10:$B$609,0))</f>
        <v>79.869491512323435</v>
      </c>
      <c r="J83" s="26">
        <f t="shared" si="57"/>
        <v>106.41325424713453</v>
      </c>
      <c r="K83" s="26">
        <f t="shared" ref="K83:N83" si="65">J83*(1+($C83+K$62))</f>
        <v>122.75960868105325</v>
      </c>
      <c r="L83" s="26">
        <f t="shared" si="65"/>
        <v>141.55479362799659</v>
      </c>
      <c r="M83" s="26">
        <f t="shared" si="65"/>
        <v>163.16597950067606</v>
      </c>
      <c r="N83" s="26">
        <f t="shared" si="65"/>
        <v>188.07654749142694</v>
      </c>
      <c r="O83" s="102">
        <f t="shared" si="23"/>
        <v>192.31888567030813</v>
      </c>
      <c r="P83" s="102">
        <f t="shared" si="28"/>
        <v>187.33765328973925</v>
      </c>
      <c r="Q83" s="102">
        <f t="shared" si="28"/>
        <v>0</v>
      </c>
      <c r="R83" s="102">
        <f t="shared" si="28"/>
        <v>0</v>
      </c>
      <c r="S83" s="102">
        <f t="shared" si="28"/>
        <v>0</v>
      </c>
      <c r="U83" s="99" t="s">
        <v>13</v>
      </c>
      <c r="V83" s="99" t="s">
        <v>324</v>
      </c>
      <c r="W83" s="99" t="str">
        <v>WN333</v>
      </c>
      <c r="X83" s="95" t="s">
        <v>296</v>
      </c>
      <c r="Y83" s="25">
        <f t="shared" si="40"/>
        <v>47.612758509848177</v>
      </c>
      <c r="Z83" s="25">
        <f t="shared" si="41"/>
        <v>77.173476163579153</v>
      </c>
      <c r="AA83" s="25">
        <f t="shared" si="42"/>
        <v>97.85333098109669</v>
      </c>
      <c r="AB83" s="25">
        <f t="shared" si="43"/>
        <v>72.534687902209484</v>
      </c>
      <c r="AC83" s="25">
        <f t="shared" si="44"/>
        <v>79.869491512323435</v>
      </c>
      <c r="AD83" s="25">
        <f t="shared" si="45"/>
        <v>106.41325424713453</v>
      </c>
      <c r="AE83" s="25">
        <f t="shared" si="46"/>
        <v>122.75960868105325</v>
      </c>
      <c r="AF83" s="25">
        <f t="shared" si="47"/>
        <v>141.55479362799659</v>
      </c>
      <c r="AG83" s="25">
        <f t="shared" si="48"/>
        <v>163.16597950067606</v>
      </c>
      <c r="AH83" s="25">
        <f t="shared" si="49"/>
        <v>188.07654749142694</v>
      </c>
      <c r="AI83" s="25">
        <f t="shared" si="50"/>
        <v>192.31888567030813</v>
      </c>
      <c r="AJ83" s="25">
        <f t="shared" si="51"/>
        <v>187.33765328973925</v>
      </c>
      <c r="AK83" s="25">
        <f t="shared" si="52"/>
        <v>0</v>
      </c>
      <c r="AL83" s="25">
        <f t="shared" si="53"/>
        <v>0</v>
      </c>
      <c r="AM83" s="25">
        <f t="shared" si="54"/>
        <v>0</v>
      </c>
    </row>
    <row r="84" spans="1:44" s="95" customFormat="1" ht="15" thickBot="1" x14ac:dyDescent="0.4">
      <c r="A84" s="8" t="str">
        <v>WX335</v>
      </c>
      <c r="B84" s="95" t="s">
        <v>297</v>
      </c>
      <c r="C84" s="22">
        <f>IF($B$2="Discounted",INDEX('Top Down inputs'!$D$50:$F$89,MATCH($A84,'Top Down inputs'!$A$50:$A$89,0),MATCH('Copper Weighted Price'!$B$62,'Top Down inputs'!$D$47:$F$47,0)),INDEX('Top Down inputs'!$D$5:$F$44,MATCH($A84,'Top Down inputs'!$A$5:$A$44,0),MATCH('Copper Weighted Price'!$B$62,'Top Down inputs'!$D$2:$F$2,0)))</f>
        <v>0.13250000000000001</v>
      </c>
      <c r="D84" s="217">
        <f>IF($B$2="Headline",INDEX('Top Down inputs'!$J$5:$J$44,MATCH($A84,'Top Down inputs'!$H$5:$H$44,0)),INDEX('Top Down inputs'!$J$50:$J$89,MATCH($A84,'Top Down inputs'!$H$50:$H$89,0)))</f>
        <v>101.02083616759538</v>
      </c>
      <c r="E84" s="216">
        <v>106.5292634211295</v>
      </c>
      <c r="F84" s="216">
        <v>130.54940816037421</v>
      </c>
      <c r="G84" s="216">
        <v>115.67356697458349</v>
      </c>
      <c r="H84" s="218">
        <f>INDEX([1]StartPrices!$Q$10:$Q$609,MATCH($A84,[1]StartPrices!$B$10:$B$609,0))</f>
        <v>83.038028900284132</v>
      </c>
      <c r="I84" s="218">
        <f>INDEX([1]StartPrices!$U$10:$U$609,MATCH($A84,[1]StartPrices!$B$10:$B$609,0))</f>
        <v>114.66068219581436</v>
      </c>
      <c r="J84" s="26">
        <f t="shared" si="57"/>
        <v>116.60615333121918</v>
      </c>
      <c r="K84" s="26">
        <f t="shared" ref="K84:N84" si="66">J84*(1+($C84+K$62))</f>
        <v>134.51825953465581</v>
      </c>
      <c r="L84" s="26">
        <f t="shared" si="66"/>
        <v>155.1137599102203</v>
      </c>
      <c r="M84" s="26">
        <f t="shared" si="66"/>
        <v>178.79499465271476</v>
      </c>
      <c r="N84" s="26">
        <f t="shared" si="66"/>
        <v>206.09164610133328</v>
      </c>
      <c r="O84" s="102">
        <f t="shared" si="23"/>
        <v>170.35284520939035</v>
      </c>
      <c r="P84" s="102">
        <f t="shared" ref="P84:S102" si="67">IF(P40=0,0,P257/P40)</f>
        <v>165.94055306386622</v>
      </c>
      <c r="Q84" s="102">
        <f t="shared" si="67"/>
        <v>0</v>
      </c>
      <c r="R84" s="102">
        <f t="shared" si="67"/>
        <v>0</v>
      </c>
      <c r="S84" s="102">
        <f t="shared" si="67"/>
        <v>0</v>
      </c>
      <c r="U84" s="99" t="s">
        <v>13</v>
      </c>
      <c r="V84" s="99" t="s">
        <v>324</v>
      </c>
      <c r="W84" s="99" t="str">
        <v>WX335</v>
      </c>
      <c r="X84" s="95" t="s">
        <v>297</v>
      </c>
      <c r="Y84" s="25">
        <f t="shared" si="40"/>
        <v>106.5292634211295</v>
      </c>
      <c r="Z84" s="25">
        <f t="shared" si="41"/>
        <v>130.54940816037421</v>
      </c>
      <c r="AA84" s="25">
        <f t="shared" si="42"/>
        <v>115.67356697458349</v>
      </c>
      <c r="AB84" s="25">
        <f t="shared" si="43"/>
        <v>83.038028900284132</v>
      </c>
      <c r="AC84" s="25">
        <f t="shared" si="44"/>
        <v>114.66068219581436</v>
      </c>
      <c r="AD84" s="25">
        <f t="shared" si="45"/>
        <v>116.60615333121918</v>
      </c>
      <c r="AE84" s="25">
        <f t="shared" si="46"/>
        <v>134.51825953465581</v>
      </c>
      <c r="AF84" s="25">
        <f t="shared" si="47"/>
        <v>155.1137599102203</v>
      </c>
      <c r="AG84" s="25">
        <f t="shared" si="48"/>
        <v>178.79499465271476</v>
      </c>
      <c r="AH84" s="25">
        <f t="shared" si="49"/>
        <v>206.09164610133328</v>
      </c>
      <c r="AI84" s="25">
        <f t="shared" si="50"/>
        <v>170.35284520939035</v>
      </c>
      <c r="AJ84" s="25">
        <f t="shared" si="51"/>
        <v>165.94055306386622</v>
      </c>
      <c r="AK84" s="25">
        <f t="shared" si="52"/>
        <v>0</v>
      </c>
      <c r="AL84" s="25">
        <f t="shared" si="53"/>
        <v>0</v>
      </c>
      <c r="AM84" s="25">
        <f t="shared" si="54"/>
        <v>0</v>
      </c>
    </row>
    <row r="85" spans="1:44" s="95" customFormat="1" ht="15" thickBot="1" x14ac:dyDescent="0.4">
      <c r="A85" s="8" t="str">
        <v>WN348</v>
      </c>
      <c r="B85" s="95" t="s">
        <v>298</v>
      </c>
      <c r="C85" s="22">
        <f>IF($B$2="Discounted",INDEX('Top Down inputs'!$D$50:$F$89,MATCH($A85,'Top Down inputs'!$A$50:$A$89,0),MATCH('Copper Weighted Price'!$B$62,'Top Down inputs'!$D$47:$F$47,0)),INDEX('Top Down inputs'!$D$5:$F$44,MATCH($A85,'Top Down inputs'!$A$5:$A$44,0),MATCH('Copper Weighted Price'!$B$62,'Top Down inputs'!$D$2:$F$2,0)))</f>
        <v>-1.4999999999999999E-2</v>
      </c>
      <c r="D85" s="217">
        <f>IF($B$2="Headline",INDEX('Top Down inputs'!$J$5:$J$44,MATCH($A85,'Top Down inputs'!$H$5:$H$44,0)),INDEX('Top Down inputs'!$J$50:$J$89,MATCH($A85,'Top Down inputs'!$H$50:$H$89,0)))</f>
        <v>206.65041387635992</v>
      </c>
      <c r="E85" s="216">
        <v>145.00529983319839</v>
      </c>
      <c r="F85" s="216">
        <v>152.29363656196847</v>
      </c>
      <c r="G85" s="216">
        <v>170.03146063549539</v>
      </c>
      <c r="H85" s="218">
        <f>INDEX([1]StartPrices!$Q$10:$Q$609,MATCH($A85,[1]StartPrices!$B$10:$B$609,0))</f>
        <v>199.41466995047085</v>
      </c>
      <c r="I85" s="218">
        <f>INDEX([1]StartPrices!$U$10:$U$609,MATCH($A85,[1]StartPrices!$B$10:$B$609,0))</f>
        <v>154.31161258874729</v>
      </c>
      <c r="J85" s="26">
        <f t="shared" si="57"/>
        <v>208.05114070668859</v>
      </c>
      <c r="K85" s="26">
        <f t="shared" ref="K85:N85" si="68">J85*(1+($C85+K$62))</f>
        <v>209.32275245089249</v>
      </c>
      <c r="L85" s="26">
        <f t="shared" si="68"/>
        <v>210.49613446616439</v>
      </c>
      <c r="M85" s="26">
        <f t="shared" si="68"/>
        <v>211.58442257416687</v>
      </c>
      <c r="N85" s="26">
        <f t="shared" si="68"/>
        <v>212.67833725108008</v>
      </c>
      <c r="O85" s="102">
        <f t="shared" si="23"/>
        <v>0</v>
      </c>
      <c r="P85" s="102">
        <f t="shared" si="67"/>
        <v>0</v>
      </c>
      <c r="Q85" s="102">
        <f t="shared" si="67"/>
        <v>0</v>
      </c>
      <c r="R85" s="102">
        <f t="shared" si="67"/>
        <v>0</v>
      </c>
      <c r="S85" s="102">
        <f t="shared" si="67"/>
        <v>0</v>
      </c>
      <c r="U85" s="99" t="s">
        <v>323</v>
      </c>
      <c r="V85" s="99" t="s">
        <v>325</v>
      </c>
      <c r="W85" s="99" t="str">
        <v>WN348</v>
      </c>
      <c r="X85" s="95" t="s">
        <v>298</v>
      </c>
      <c r="Y85" s="25">
        <f t="shared" si="40"/>
        <v>145.00529983319839</v>
      </c>
      <c r="Z85" s="25">
        <f t="shared" si="41"/>
        <v>152.29363656196847</v>
      </c>
      <c r="AA85" s="25">
        <f t="shared" si="42"/>
        <v>170.03146063549539</v>
      </c>
      <c r="AB85" s="25">
        <f t="shared" si="43"/>
        <v>199.41466995047085</v>
      </c>
      <c r="AC85" s="25">
        <f t="shared" si="44"/>
        <v>154.31161258874729</v>
      </c>
      <c r="AD85" s="25">
        <f t="shared" si="45"/>
        <v>208.05114070668859</v>
      </c>
      <c r="AE85" s="25">
        <f t="shared" si="46"/>
        <v>209.32275245089249</v>
      </c>
      <c r="AF85" s="25">
        <f t="shared" si="47"/>
        <v>210.49613446616439</v>
      </c>
      <c r="AG85" s="25">
        <f t="shared" si="48"/>
        <v>211.58442257416687</v>
      </c>
      <c r="AH85" s="25">
        <f t="shared" si="49"/>
        <v>212.67833725108008</v>
      </c>
      <c r="AI85" s="25">
        <f t="shared" si="50"/>
        <v>0</v>
      </c>
      <c r="AJ85" s="25">
        <f t="shared" si="51"/>
        <v>0</v>
      </c>
      <c r="AK85" s="25">
        <f t="shared" si="52"/>
        <v>0</v>
      </c>
      <c r="AL85" s="25">
        <f t="shared" si="53"/>
        <v>0</v>
      </c>
      <c r="AM85" s="25">
        <f t="shared" si="54"/>
        <v>0</v>
      </c>
    </row>
    <row r="86" spans="1:44" s="95" customFormat="1" ht="15" thickBot="1" x14ac:dyDescent="0.4">
      <c r="A86" s="8" t="str">
        <v>WN350</v>
      </c>
      <c r="B86" s="95" t="s">
        <v>299</v>
      </c>
      <c r="C86" s="22">
        <f>IF($B$2="Discounted",INDEX('Top Down inputs'!$D$50:$F$89,MATCH($A86,'Top Down inputs'!$A$50:$A$89,0),MATCH('Copper Weighted Price'!$B$62,'Top Down inputs'!$D$47:$F$47,0)),INDEX('Top Down inputs'!$D$5:$F$44,MATCH($A86,'Top Down inputs'!$A$5:$A$44,0),MATCH('Copper Weighted Price'!$B$62,'Top Down inputs'!$D$2:$F$2,0)))</f>
        <v>-1.4999999999999999E-2</v>
      </c>
      <c r="D86" s="217">
        <f>IF($B$2="Headline",INDEX('Top Down inputs'!$J$5:$J$44,MATCH($A86,'Top Down inputs'!$H$5:$H$44,0)),INDEX('Top Down inputs'!$J$50:$J$89,MATCH($A86,'Top Down inputs'!$H$50:$H$89,0)))</f>
        <v>177.71585708076171</v>
      </c>
      <c r="E86" s="216">
        <v>151.48524496752532</v>
      </c>
      <c r="F86" s="216">
        <v>194.67640974477919</v>
      </c>
      <c r="G86" s="216">
        <v>183.82563614585388</v>
      </c>
      <c r="H86" s="218">
        <f>INDEX([1]StartPrices!$Q$10:$Q$609,MATCH($A86,[1]StartPrices!$B$10:$B$609,0))</f>
        <v>207.48274566322729</v>
      </c>
      <c r="I86" s="218">
        <f>INDEX([1]StartPrices!$U$10:$U$609,MATCH($A86,[1]StartPrices!$B$10:$B$609,0))</f>
        <v>200.91627401694922</v>
      </c>
      <c r="J86" s="26">
        <f t="shared" si="57"/>
        <v>178.9204584387673</v>
      </c>
      <c r="K86" s="26">
        <f t="shared" ref="K86:N86" si="69">J86*(1+($C86+K$62))</f>
        <v>180.01402300878732</v>
      </c>
      <c r="L86" s="26">
        <f t="shared" si="69"/>
        <v>181.02311167507938</v>
      </c>
      <c r="M86" s="26">
        <f t="shared" si="69"/>
        <v>181.95902102186722</v>
      </c>
      <c r="N86" s="26">
        <f t="shared" si="69"/>
        <v>182.89976912265337</v>
      </c>
      <c r="O86" s="102">
        <f t="shared" si="23"/>
        <v>217.94590502536181</v>
      </c>
      <c r="P86" s="102">
        <f t="shared" si="67"/>
        <v>304.71952227046359</v>
      </c>
      <c r="Q86" s="102">
        <f t="shared" si="67"/>
        <v>0</v>
      </c>
      <c r="R86" s="102">
        <f t="shared" si="67"/>
        <v>0</v>
      </c>
      <c r="S86" s="102">
        <f t="shared" si="67"/>
        <v>0</v>
      </c>
      <c r="U86" s="99" t="s">
        <v>323</v>
      </c>
      <c r="V86" s="99" t="s">
        <v>325</v>
      </c>
      <c r="W86" s="99" t="str">
        <v>WN350</v>
      </c>
      <c r="X86" s="95" t="s">
        <v>299</v>
      </c>
      <c r="Y86" s="25">
        <f t="shared" si="40"/>
        <v>151.48524496752532</v>
      </c>
      <c r="Z86" s="25">
        <f t="shared" si="41"/>
        <v>194.67640974477919</v>
      </c>
      <c r="AA86" s="25">
        <f t="shared" si="42"/>
        <v>183.82563614585388</v>
      </c>
      <c r="AB86" s="25">
        <f t="shared" si="43"/>
        <v>207.48274566322729</v>
      </c>
      <c r="AC86" s="25">
        <f t="shared" si="44"/>
        <v>200.91627401694922</v>
      </c>
      <c r="AD86" s="25">
        <f t="shared" si="45"/>
        <v>178.9204584387673</v>
      </c>
      <c r="AE86" s="25">
        <f t="shared" si="46"/>
        <v>180.01402300878732</v>
      </c>
      <c r="AF86" s="25">
        <f t="shared" si="47"/>
        <v>181.02311167507938</v>
      </c>
      <c r="AG86" s="25">
        <f t="shared" si="48"/>
        <v>181.95902102186722</v>
      </c>
      <c r="AH86" s="25">
        <f t="shared" si="49"/>
        <v>182.89976912265337</v>
      </c>
      <c r="AI86" s="25">
        <f t="shared" si="50"/>
        <v>217.94590502536181</v>
      </c>
      <c r="AJ86" s="25">
        <f t="shared" si="51"/>
        <v>304.71952227046359</v>
      </c>
      <c r="AK86" s="25">
        <f t="shared" si="52"/>
        <v>0</v>
      </c>
      <c r="AL86" s="25">
        <f t="shared" si="53"/>
        <v>0</v>
      </c>
      <c r="AM86" s="25">
        <f t="shared" si="54"/>
        <v>0</v>
      </c>
    </row>
    <row r="87" spans="1:44" s="95" customFormat="1" ht="15" thickBot="1" x14ac:dyDescent="0.4">
      <c r="A87" s="8" t="str">
        <v>WX349</v>
      </c>
      <c r="B87" s="95" t="s">
        <v>300</v>
      </c>
      <c r="C87" s="22">
        <f>IF($B$2="Discounted",INDEX('Top Down inputs'!$D$50:$F$89,MATCH($A87,'Top Down inputs'!$A$50:$A$89,0),MATCH('Copper Weighted Price'!$B$62,'Top Down inputs'!$D$47:$F$47,0)),INDEX('Top Down inputs'!$D$5:$F$44,MATCH($A87,'Top Down inputs'!$A$5:$A$44,0),MATCH('Copper Weighted Price'!$B$62,'Top Down inputs'!$D$2:$F$2,0)))</f>
        <v>-1.4999999999999999E-2</v>
      </c>
      <c r="D87" s="217">
        <f>IF($B$2="Headline",INDEX('Top Down inputs'!$J$5:$J$44,MATCH($A87,'Top Down inputs'!$H$5:$H$44,0)),INDEX('Top Down inputs'!$J$50:$J$89,MATCH($A87,'Top Down inputs'!$H$50:$H$89,0)))</f>
        <v>205.68361936505514</v>
      </c>
      <c r="E87" s="216">
        <v>160.16370733134931</v>
      </c>
      <c r="F87" s="216">
        <v>165.25540196767562</v>
      </c>
      <c r="G87" s="216">
        <v>188.08626321843465</v>
      </c>
      <c r="H87" s="218">
        <f>INDEX([1]StartPrices!$Q$10:$Q$609,MATCH($A87,[1]StartPrices!$B$10:$B$609,0))</f>
        <v>177.56776282822682</v>
      </c>
      <c r="I87" s="218">
        <f>INDEX([1]StartPrices!$U$10:$U$609,MATCH($A87,[1]StartPrices!$B$10:$B$609,0))</f>
        <v>213.614860465281</v>
      </c>
      <c r="J87" s="26">
        <f t="shared" si="57"/>
        <v>207.07779302674507</v>
      </c>
      <c r="K87" s="26">
        <f t="shared" ref="K87:N87" si="70">J87*(1+($C87+K$62))</f>
        <v>208.34345565508829</v>
      </c>
      <c r="L87" s="26">
        <f t="shared" si="70"/>
        <v>209.5113481130409</v>
      </c>
      <c r="M87" s="26">
        <f t="shared" si="70"/>
        <v>210.59454476756017</v>
      </c>
      <c r="N87" s="26">
        <f t="shared" si="70"/>
        <v>211.68334166761713</v>
      </c>
      <c r="O87" s="102">
        <f t="shared" si="23"/>
        <v>0</v>
      </c>
      <c r="P87" s="102">
        <f t="shared" si="67"/>
        <v>0</v>
      </c>
      <c r="Q87" s="102">
        <f t="shared" si="67"/>
        <v>0</v>
      </c>
      <c r="R87" s="102">
        <f t="shared" si="67"/>
        <v>0</v>
      </c>
      <c r="S87" s="102">
        <f t="shared" si="67"/>
        <v>0</v>
      </c>
      <c r="U87" s="99" t="s">
        <v>323</v>
      </c>
      <c r="V87" s="99" t="s">
        <v>325</v>
      </c>
      <c r="W87" s="99" t="str">
        <v>WX349</v>
      </c>
      <c r="X87" s="95" t="s">
        <v>300</v>
      </c>
      <c r="Y87" s="25">
        <f t="shared" si="40"/>
        <v>160.16370733134931</v>
      </c>
      <c r="Z87" s="25">
        <f t="shared" si="41"/>
        <v>165.25540196767562</v>
      </c>
      <c r="AA87" s="25">
        <f t="shared" si="42"/>
        <v>188.08626321843465</v>
      </c>
      <c r="AB87" s="25">
        <f t="shared" si="43"/>
        <v>177.56776282822682</v>
      </c>
      <c r="AC87" s="25">
        <f t="shared" si="44"/>
        <v>213.614860465281</v>
      </c>
      <c r="AD87" s="25">
        <f t="shared" si="45"/>
        <v>207.07779302674507</v>
      </c>
      <c r="AE87" s="25">
        <f t="shared" si="46"/>
        <v>208.34345565508829</v>
      </c>
      <c r="AF87" s="25">
        <f t="shared" si="47"/>
        <v>209.5113481130409</v>
      </c>
      <c r="AG87" s="25">
        <f t="shared" si="48"/>
        <v>210.59454476756017</v>
      </c>
      <c r="AH87" s="25">
        <f t="shared" si="49"/>
        <v>211.68334166761713</v>
      </c>
      <c r="AI87" s="25">
        <f t="shared" si="50"/>
        <v>0</v>
      </c>
      <c r="AJ87" s="25">
        <f t="shared" si="51"/>
        <v>0</v>
      </c>
      <c r="AK87" s="25">
        <f t="shared" si="52"/>
        <v>0</v>
      </c>
      <c r="AL87" s="25">
        <f t="shared" si="53"/>
        <v>0</v>
      </c>
      <c r="AM87" s="25">
        <f t="shared" si="54"/>
        <v>0</v>
      </c>
    </row>
    <row r="88" spans="1:44" s="95" customFormat="1" ht="15" thickBot="1" x14ac:dyDescent="0.4">
      <c r="A88" s="8" t="str">
        <v>WX351</v>
      </c>
      <c r="B88" s="95" t="s">
        <v>301</v>
      </c>
      <c r="C88" s="22">
        <f>IF($B$2="Discounted",INDEX('Top Down inputs'!$D$50:$F$89,MATCH($A88,'Top Down inputs'!$A$50:$A$89,0),MATCH('Copper Weighted Price'!$B$62,'Top Down inputs'!$D$47:$F$47,0)),INDEX('Top Down inputs'!$D$5:$F$44,MATCH($A88,'Top Down inputs'!$A$5:$A$44,0),MATCH('Copper Weighted Price'!$B$62,'Top Down inputs'!$D$2:$F$2,0)))</f>
        <v>-1.4999999999999999E-2</v>
      </c>
      <c r="D88" s="217">
        <f>IF($B$2="Headline",INDEX('Top Down inputs'!$J$5:$J$44,MATCH($A88,'Top Down inputs'!$H$5:$H$44,0)),INDEX('Top Down inputs'!$J$50:$J$89,MATCH($A88,'Top Down inputs'!$H$50:$H$89,0)))</f>
        <v>234.60654969769587</v>
      </c>
      <c r="E88" s="216">
        <v>146.50716199577886</v>
      </c>
      <c r="F88" s="216">
        <v>137.22644513844318</v>
      </c>
      <c r="G88" s="216">
        <v>146.95742389814015</v>
      </c>
      <c r="H88" s="218">
        <f>INDEX([1]StartPrices!$Q$10:$Q$609,MATCH($A88,[1]StartPrices!$B$10:$B$609,0))</f>
        <v>198.39520894139395</v>
      </c>
      <c r="I88" s="218">
        <f>INDEX([1]StartPrices!$U$10:$U$609,MATCH($A88,[1]StartPrices!$B$10:$B$609,0))</f>
        <v>177.67161669390987</v>
      </c>
      <c r="J88" s="26">
        <f t="shared" si="57"/>
        <v>236.19677002471158</v>
      </c>
      <c r="K88" s="26">
        <f t="shared" ref="K88:N88" si="71">J88*(1+($C88+K$62))</f>
        <v>237.64040828445027</v>
      </c>
      <c r="L88" s="26">
        <f t="shared" si="71"/>
        <v>238.97252807514653</v>
      </c>
      <c r="M88" s="26">
        <f t="shared" si="71"/>
        <v>240.20804226215537</v>
      </c>
      <c r="N88" s="26">
        <f t="shared" si="71"/>
        <v>241.4499441930551</v>
      </c>
      <c r="O88" s="102">
        <f t="shared" si="23"/>
        <v>224.20729168780733</v>
      </c>
      <c r="P88" s="102">
        <f t="shared" si="67"/>
        <v>313.47383565069907</v>
      </c>
      <c r="Q88" s="102">
        <f t="shared" si="67"/>
        <v>0</v>
      </c>
      <c r="R88" s="102">
        <f t="shared" si="67"/>
        <v>0</v>
      </c>
      <c r="S88" s="102">
        <f t="shared" si="67"/>
        <v>0</v>
      </c>
      <c r="U88" s="99" t="s">
        <v>323</v>
      </c>
      <c r="V88" s="99" t="s">
        <v>325</v>
      </c>
      <c r="W88" s="99" t="str">
        <v>WX351</v>
      </c>
      <c r="X88" s="95" t="s">
        <v>301</v>
      </c>
      <c r="Y88" s="25">
        <f t="shared" si="40"/>
        <v>146.50716199577886</v>
      </c>
      <c r="Z88" s="25">
        <f t="shared" si="41"/>
        <v>137.22644513844318</v>
      </c>
      <c r="AA88" s="25">
        <f t="shared" si="42"/>
        <v>146.95742389814015</v>
      </c>
      <c r="AB88" s="25">
        <f t="shared" si="43"/>
        <v>198.39520894139395</v>
      </c>
      <c r="AC88" s="25">
        <f t="shared" si="44"/>
        <v>177.67161669390987</v>
      </c>
      <c r="AD88" s="25">
        <f t="shared" si="45"/>
        <v>236.19677002471158</v>
      </c>
      <c r="AE88" s="25">
        <f t="shared" si="46"/>
        <v>237.64040828445027</v>
      </c>
      <c r="AF88" s="25">
        <f t="shared" si="47"/>
        <v>238.97252807514653</v>
      </c>
      <c r="AG88" s="25">
        <f t="shared" si="48"/>
        <v>240.20804226215537</v>
      </c>
      <c r="AH88" s="25">
        <f t="shared" si="49"/>
        <v>241.4499441930551</v>
      </c>
      <c r="AI88" s="25">
        <f t="shared" si="50"/>
        <v>224.20729168780733</v>
      </c>
      <c r="AJ88" s="25">
        <f t="shared" si="51"/>
        <v>313.47383565069907</v>
      </c>
      <c r="AK88" s="25">
        <f t="shared" si="52"/>
        <v>0</v>
      </c>
      <c r="AL88" s="25">
        <f t="shared" si="53"/>
        <v>0</v>
      </c>
      <c r="AM88" s="25">
        <f t="shared" si="54"/>
        <v>0</v>
      </c>
    </row>
    <row r="89" spans="1:44" s="95" customFormat="1" ht="15" thickBot="1" x14ac:dyDescent="0.4">
      <c r="A89" s="8" t="str">
        <v>WX355</v>
      </c>
      <c r="B89" s="95" t="s">
        <v>302</v>
      </c>
      <c r="C89" s="22">
        <f>IF($B$2="Discounted",INDEX('Top Down inputs'!$D$50:$F$89,MATCH($A89,'Top Down inputs'!$A$50:$A$89,0),MATCH('Copper Weighted Price'!$B$62,'Top Down inputs'!$D$47:$F$47,0)),INDEX('Top Down inputs'!$D$5:$F$44,MATCH($A89,'Top Down inputs'!$A$5:$A$44,0),MATCH('Copper Weighted Price'!$B$62,'Top Down inputs'!$D$2:$F$2,0)))</f>
        <v>0.13250000000000001</v>
      </c>
      <c r="D89" s="217">
        <f>IF($B$2="Headline",INDEX('Top Down inputs'!$J$5:$J$44,MATCH($A89,'Top Down inputs'!$H$5:$H$44,0)),INDEX('Top Down inputs'!$J$50:$J$89,MATCH($A89,'Top Down inputs'!$H$50:$H$89,0)))</f>
        <v>43.76551815064753</v>
      </c>
      <c r="E89" s="216">
        <v>50.125629284969257</v>
      </c>
      <c r="F89" s="216">
        <v>34.524204163060958</v>
      </c>
      <c r="G89" s="216">
        <v>29.322975221150795</v>
      </c>
      <c r="H89" s="218">
        <f>INDEX([1]StartPrices!$Q$10:$Q$609,MATCH($A89,[1]StartPrices!$B$10:$B$609,0))</f>
        <v>43.682859281559786</v>
      </c>
      <c r="I89" s="218">
        <f>INDEX([1]StartPrices!$U$10:$U$609,MATCH($A89,[1]StartPrices!$B$10:$B$609,0))</f>
        <v>43.051979449832046</v>
      </c>
      <c r="J89" s="26">
        <f t="shared" si="57"/>
        <v>50.517585418003748</v>
      </c>
      <c r="K89" s="26">
        <f t="shared" ref="K89:N89" si="72">J89*(1+($C89+K$62))</f>
        <v>58.277693519487627</v>
      </c>
      <c r="L89" s="26">
        <f t="shared" si="72"/>
        <v>67.200335418957181</v>
      </c>
      <c r="M89" s="26">
        <f t="shared" si="72"/>
        <v>77.459817999688795</v>
      </c>
      <c r="N89" s="26">
        <f t="shared" si="72"/>
        <v>89.285616911553518</v>
      </c>
      <c r="O89" s="102">
        <f t="shared" si="23"/>
        <v>0</v>
      </c>
      <c r="P89" s="102">
        <f t="shared" si="67"/>
        <v>0</v>
      </c>
      <c r="Q89" s="102">
        <f t="shared" si="67"/>
        <v>0</v>
      </c>
      <c r="R89" s="102">
        <f t="shared" si="67"/>
        <v>0</v>
      </c>
      <c r="S89" s="102">
        <f t="shared" si="67"/>
        <v>0</v>
      </c>
      <c r="U89" s="99" t="s">
        <v>13</v>
      </c>
      <c r="V89" s="99" t="s">
        <v>325</v>
      </c>
      <c r="W89" s="99" t="str">
        <v>WX355</v>
      </c>
      <c r="X89" s="95" t="s">
        <v>302</v>
      </c>
      <c r="Y89" s="25">
        <f>E89</f>
        <v>50.125629284969257</v>
      </c>
      <c r="Z89" s="25">
        <f t="shared" si="41"/>
        <v>34.524204163060958</v>
      </c>
      <c r="AA89" s="25">
        <f t="shared" si="42"/>
        <v>29.322975221150795</v>
      </c>
      <c r="AB89" s="25">
        <f t="shared" si="43"/>
        <v>43.682859281559786</v>
      </c>
      <c r="AC89" s="25">
        <f t="shared" si="44"/>
        <v>43.051979449832046</v>
      </c>
      <c r="AD89" s="25">
        <f t="shared" si="45"/>
        <v>50.517585418003748</v>
      </c>
      <c r="AE89" s="25">
        <f t="shared" si="46"/>
        <v>58.277693519487627</v>
      </c>
      <c r="AF89" s="25">
        <f t="shared" si="47"/>
        <v>67.200335418957181</v>
      </c>
      <c r="AG89" s="25">
        <f t="shared" si="48"/>
        <v>77.459817999688795</v>
      </c>
      <c r="AH89" s="25">
        <f t="shared" si="49"/>
        <v>89.285616911553518</v>
      </c>
      <c r="AI89" s="25">
        <f t="shared" si="50"/>
        <v>0</v>
      </c>
      <c r="AJ89" s="25">
        <f t="shared" si="51"/>
        <v>0</v>
      </c>
      <c r="AK89" s="25">
        <f t="shared" si="52"/>
        <v>0</v>
      </c>
      <c r="AL89" s="25">
        <f t="shared" si="53"/>
        <v>0</v>
      </c>
      <c r="AM89" s="25">
        <f t="shared" si="54"/>
        <v>0</v>
      </c>
    </row>
    <row r="90" spans="1:44" s="95" customFormat="1" ht="15" thickBot="1" x14ac:dyDescent="0.4">
      <c r="A90" s="8" t="str">
        <v>WN354</v>
      </c>
      <c r="B90" s="95" t="s">
        <v>303</v>
      </c>
      <c r="C90" s="22">
        <f>IF($B$2="Discounted",INDEX('Top Down inputs'!$D$50:$F$89,MATCH($A90,'Top Down inputs'!$A$50:$A$89,0),MATCH('Copper Weighted Price'!$B$62,'Top Down inputs'!$D$47:$F$47,0)),INDEX('Top Down inputs'!$D$5:$F$44,MATCH($A90,'Top Down inputs'!$A$5:$A$44,0),MATCH('Copper Weighted Price'!$B$62,'Top Down inputs'!$D$2:$F$2,0)))</f>
        <v>0.13250000000000001</v>
      </c>
      <c r="D90" s="217">
        <f>IF($B$2="Headline",INDEX('Top Down inputs'!$J$5:$J$44,MATCH($A90,'Top Down inputs'!$H$5:$H$44,0)),INDEX('Top Down inputs'!$J$50:$J$89,MATCH($A90,'Top Down inputs'!$H$50:$H$89,0)))</f>
        <v>34.374952289070642</v>
      </c>
      <c r="E90" s="216">
        <v>16.827012662210763</v>
      </c>
      <c r="F90" s="216">
        <v>34.228506986419504</v>
      </c>
      <c r="G90" s="216">
        <v>34.680170834576145</v>
      </c>
      <c r="H90" s="218">
        <f>INDEX([1]StartPrices!$Q$10:$Q$609,MATCH($A90,[1]StartPrices!$B$10:$B$609,0))</f>
        <v>35.170288403914441</v>
      </c>
      <c r="I90" s="218">
        <f>INDEX([1]StartPrices!$U$10:$U$609,MATCH($A90,[1]StartPrices!$B$10:$B$609,0))</f>
        <v>36.039618407172796</v>
      </c>
      <c r="J90" s="26">
        <f t="shared" si="57"/>
        <v>39.678259549572743</v>
      </c>
      <c r="K90" s="26">
        <f t="shared" ref="K90:N90" si="73">J90*(1+($C90+K$62))</f>
        <v>45.773316960485452</v>
      </c>
      <c r="L90" s="26">
        <f t="shared" si="73"/>
        <v>52.781468641243983</v>
      </c>
      <c r="M90" s="26">
        <f t="shared" si="73"/>
        <v>60.839621249177462</v>
      </c>
      <c r="N90" s="26">
        <f t="shared" si="73"/>
        <v>70.128012899796559</v>
      </c>
      <c r="O90" s="102">
        <f t="shared" si="23"/>
        <v>0</v>
      </c>
      <c r="P90" s="102">
        <f t="shared" si="67"/>
        <v>0</v>
      </c>
      <c r="Q90" s="102">
        <f t="shared" si="67"/>
        <v>0</v>
      </c>
      <c r="R90" s="102">
        <f t="shared" si="67"/>
        <v>0</v>
      </c>
      <c r="S90" s="102">
        <f t="shared" si="67"/>
        <v>0</v>
      </c>
      <c r="U90" s="99" t="s">
        <v>13</v>
      </c>
      <c r="V90" s="99" t="s">
        <v>325</v>
      </c>
      <c r="W90" s="99" t="str">
        <v>WN354</v>
      </c>
      <c r="X90" s="95" t="s">
        <v>303</v>
      </c>
      <c r="Y90" s="25">
        <f t="shared" si="40"/>
        <v>16.827012662210763</v>
      </c>
      <c r="Z90" s="25">
        <f t="shared" si="41"/>
        <v>34.228506986419504</v>
      </c>
      <c r="AA90" s="25">
        <f t="shared" si="42"/>
        <v>34.680170834576145</v>
      </c>
      <c r="AB90" s="25">
        <f t="shared" si="43"/>
        <v>35.170288403914441</v>
      </c>
      <c r="AC90" s="25">
        <f t="shared" si="44"/>
        <v>36.039618407172796</v>
      </c>
      <c r="AD90" s="25">
        <f t="shared" si="45"/>
        <v>39.678259549572743</v>
      </c>
      <c r="AE90" s="25">
        <f t="shared" si="46"/>
        <v>45.773316960485452</v>
      </c>
      <c r="AF90" s="25">
        <f t="shared" si="47"/>
        <v>52.781468641243983</v>
      </c>
      <c r="AG90" s="25">
        <f t="shared" si="48"/>
        <v>60.839621249177462</v>
      </c>
      <c r="AH90" s="25">
        <f t="shared" si="49"/>
        <v>70.128012899796559</v>
      </c>
      <c r="AI90" s="25">
        <f t="shared" si="50"/>
        <v>0</v>
      </c>
      <c r="AJ90" s="25">
        <f t="shared" si="51"/>
        <v>0</v>
      </c>
      <c r="AK90" s="25">
        <f t="shared" si="52"/>
        <v>0</v>
      </c>
      <c r="AL90" s="25">
        <f t="shared" si="53"/>
        <v>0</v>
      </c>
      <c r="AM90" s="25">
        <f t="shared" si="54"/>
        <v>0</v>
      </c>
    </row>
    <row r="91" spans="1:44" s="95" customFormat="1" ht="15" thickBot="1" x14ac:dyDescent="0.4">
      <c r="A91" s="8" t="str">
        <v>WN158</v>
      </c>
      <c r="B91" s="95" t="s">
        <v>304</v>
      </c>
      <c r="C91" s="22">
        <f>IF($B$2="Discounted",INDEX('Top Down inputs'!$D$50:$F$89,MATCH($A91,'Top Down inputs'!$A$50:$A$89,0),MATCH('Copper Weighted Price'!$B$62,'Top Down inputs'!$D$47:$F$47,0)),INDEX('Top Down inputs'!$D$5:$F$44,MATCH($A91,'Top Down inputs'!$A$5:$A$44,0),MATCH('Copper Weighted Price'!$B$62,'Top Down inputs'!$D$2:$F$2,0)))</f>
        <v>3.2500000000000001E-2</v>
      </c>
      <c r="D91" s="217">
        <f>IF($B$2="Headline",INDEX('Top Down inputs'!$J$5:$J$44,MATCH($A91,'Top Down inputs'!$H$5:$H$44,0)),INDEX('Top Down inputs'!$J$50:$J$89,MATCH($A91,'Top Down inputs'!$H$50:$H$89,0)))</f>
        <v>9.8366416206435279</v>
      </c>
      <c r="E91" s="216">
        <v>5.7927197143932707</v>
      </c>
      <c r="F91" s="216">
        <v>7.9793052004357152</v>
      </c>
      <c r="G91" s="216">
        <v>7.4757449866381718</v>
      </c>
      <c r="H91" s="218">
        <f>INDEX([1]StartPrices!$Q$10:$Q$609,MATCH($A91,[1]StartPrices!$B$10:$B$609,0))</f>
        <v>9.2675794453764322</v>
      </c>
      <c r="I91" s="218">
        <f>INDEX([1]StartPrices!$U$10:$U$609,MATCH($A91,[1]StartPrices!$B$10:$B$609,0))</f>
        <v>8.0114935599107273</v>
      </c>
      <c r="J91" s="26">
        <f t="shared" si="57"/>
        <v>10.370557250022321</v>
      </c>
      <c r="K91" s="26">
        <f t="shared" ref="K91:N91" si="74">J91*(1+($C91+K$62))</f>
        <v>10.92654372343284</v>
      </c>
      <c r="L91" s="26">
        <f t="shared" si="74"/>
        <v>11.506804508764535</v>
      </c>
      <c r="M91" s="26">
        <f t="shared" si="74"/>
        <v>12.112869164613407</v>
      </c>
      <c r="N91" s="26">
        <f t="shared" si="74"/>
        <v>12.750855312375124</v>
      </c>
      <c r="O91" s="102">
        <f t="shared" si="23"/>
        <v>7.2866056485776829</v>
      </c>
      <c r="P91" s="102">
        <f t="shared" si="67"/>
        <v>8.7336991901372603</v>
      </c>
      <c r="Q91" s="102">
        <f t="shared" si="67"/>
        <v>31.457981644610065</v>
      </c>
      <c r="R91" s="102">
        <f t="shared" si="67"/>
        <v>0</v>
      </c>
      <c r="S91" s="102">
        <f t="shared" si="67"/>
        <v>0</v>
      </c>
      <c r="U91" s="99" t="s">
        <v>323</v>
      </c>
      <c r="V91" s="99" t="s">
        <v>19</v>
      </c>
      <c r="W91" s="99" t="str">
        <v>WN158</v>
      </c>
      <c r="X91" s="95" t="s">
        <v>304</v>
      </c>
      <c r="Y91" s="25">
        <f t="shared" si="40"/>
        <v>5.7927197143932707</v>
      </c>
      <c r="Z91" s="25">
        <f t="shared" si="41"/>
        <v>7.9793052004357152</v>
      </c>
      <c r="AA91" s="25">
        <f t="shared" si="42"/>
        <v>7.4757449866381718</v>
      </c>
      <c r="AB91" s="25">
        <f t="shared" si="43"/>
        <v>9.2675794453764322</v>
      </c>
      <c r="AC91" s="25">
        <f t="shared" si="44"/>
        <v>8.0114935599107273</v>
      </c>
      <c r="AD91" s="25">
        <f t="shared" si="45"/>
        <v>10.370557250022321</v>
      </c>
      <c r="AE91" s="25">
        <f t="shared" si="46"/>
        <v>10.92654372343284</v>
      </c>
      <c r="AF91" s="25">
        <f t="shared" si="47"/>
        <v>11.506804508764535</v>
      </c>
      <c r="AG91" s="25">
        <f t="shared" si="48"/>
        <v>12.112869164613407</v>
      </c>
      <c r="AH91" s="25">
        <f t="shared" si="49"/>
        <v>12.750855312375124</v>
      </c>
      <c r="AI91" s="25">
        <f t="shared" si="50"/>
        <v>7.2866056485776829</v>
      </c>
      <c r="AJ91" s="25">
        <f t="shared" si="51"/>
        <v>8.7336991901372603</v>
      </c>
      <c r="AK91" s="25">
        <f t="shared" si="52"/>
        <v>31.457981644610065</v>
      </c>
      <c r="AL91" s="25">
        <f t="shared" si="53"/>
        <v>0</v>
      </c>
      <c r="AM91" s="25">
        <f t="shared" si="54"/>
        <v>0</v>
      </c>
    </row>
    <row r="92" spans="1:44" s="95" customFormat="1" ht="15" thickBot="1" x14ac:dyDescent="0.4">
      <c r="A92" s="8" t="str">
        <v>WX135</v>
      </c>
      <c r="B92" s="95" t="s">
        <v>305</v>
      </c>
      <c r="C92" s="22">
        <f>IF($B$2="Discounted",INDEX('Top Down inputs'!$D$50:$F$89,MATCH($A92,'Top Down inputs'!$A$50:$A$89,0),MATCH('Copper Weighted Price'!$B$62,'Top Down inputs'!$D$47:$F$47,0)),INDEX('Top Down inputs'!$D$5:$F$44,MATCH($A92,'Top Down inputs'!$A$5:$A$44,0),MATCH('Copper Weighted Price'!$B$62,'Top Down inputs'!$D$2:$F$2,0)))</f>
        <v>3.2500000000000001E-2</v>
      </c>
      <c r="D92" s="217">
        <f>IF($B$2="Headline",INDEX('Top Down inputs'!$J$5:$J$44,MATCH($A92,'Top Down inputs'!$H$5:$H$44,0)),INDEX('Top Down inputs'!$J$50:$J$89,MATCH($A92,'Top Down inputs'!$H$50:$H$89,0)))</f>
        <v>7.4534372580667618</v>
      </c>
      <c r="E92" s="216">
        <v>7.3702487780951191</v>
      </c>
      <c r="F92" s="216">
        <v>6.1757425070576604</v>
      </c>
      <c r="G92" s="216">
        <v>8.4171224127765836</v>
      </c>
      <c r="H92" s="218">
        <f>INDEX([1]StartPrices!$Q$10:$Q$609,MATCH($A92,[1]StartPrices!$B$10:$B$609,0))</f>
        <v>7.3969792625346908</v>
      </c>
      <c r="I92" s="218">
        <f>INDEX([1]StartPrices!$U$10:$U$609,MATCH($A92,[1]StartPrices!$B$10:$B$609,0))</f>
        <v>7.9483205359195992</v>
      </c>
      <c r="J92" s="26">
        <f t="shared" si="57"/>
        <v>7.8579967406776285</v>
      </c>
      <c r="K92" s="26">
        <f t="shared" ref="K92:N92" si="75">J92*(1+($C92+K$62))</f>
        <v>8.2792797817515584</v>
      </c>
      <c r="L92" s="26">
        <f t="shared" si="75"/>
        <v>8.7189559968237713</v>
      </c>
      <c r="M92" s="26">
        <f t="shared" si="75"/>
        <v>9.1781843657033786</v>
      </c>
      <c r="N92" s="26">
        <f t="shared" si="75"/>
        <v>9.6616003431522515</v>
      </c>
      <c r="O92" s="102">
        <f t="shared" si="23"/>
        <v>7.9315485108373203</v>
      </c>
      <c r="P92" s="102">
        <f t="shared" si="67"/>
        <v>9.5067253734468089</v>
      </c>
      <c r="Q92" s="102">
        <f t="shared" si="67"/>
        <v>34.242350897081728</v>
      </c>
      <c r="R92" s="102">
        <f t="shared" si="67"/>
        <v>0</v>
      </c>
      <c r="S92" s="102">
        <f t="shared" si="67"/>
        <v>0</v>
      </c>
      <c r="U92" s="99" t="s">
        <v>323</v>
      </c>
      <c r="V92" s="99" t="s">
        <v>19</v>
      </c>
      <c r="W92" s="99" t="str">
        <v>WX135</v>
      </c>
      <c r="X92" s="95" t="s">
        <v>305</v>
      </c>
      <c r="Y92" s="25">
        <f t="shared" si="40"/>
        <v>7.3702487780951191</v>
      </c>
      <c r="Z92" s="25">
        <f t="shared" si="41"/>
        <v>6.1757425070576604</v>
      </c>
      <c r="AA92" s="25">
        <f t="shared" si="42"/>
        <v>8.4171224127765836</v>
      </c>
      <c r="AB92" s="25">
        <f t="shared" si="43"/>
        <v>7.3969792625346908</v>
      </c>
      <c r="AC92" s="25">
        <f t="shared" si="44"/>
        <v>7.9483205359195992</v>
      </c>
      <c r="AD92" s="25">
        <f t="shared" si="45"/>
        <v>7.8579967406776285</v>
      </c>
      <c r="AE92" s="25">
        <f t="shared" si="46"/>
        <v>8.2792797817515584</v>
      </c>
      <c r="AF92" s="25">
        <f t="shared" si="47"/>
        <v>8.7189559968237713</v>
      </c>
      <c r="AG92" s="25">
        <f t="shared" si="48"/>
        <v>9.1781843657033786</v>
      </c>
      <c r="AH92" s="25">
        <f t="shared" si="49"/>
        <v>9.6616003431522515</v>
      </c>
      <c r="AI92" s="25">
        <f t="shared" si="50"/>
        <v>7.9315485108373203</v>
      </c>
      <c r="AJ92" s="25">
        <f t="shared" si="51"/>
        <v>9.5067253734468089</v>
      </c>
      <c r="AK92" s="25">
        <f t="shared" si="52"/>
        <v>34.242350897081728</v>
      </c>
      <c r="AL92" s="25">
        <f t="shared" si="53"/>
        <v>0</v>
      </c>
      <c r="AM92" s="25">
        <f t="shared" si="54"/>
        <v>0</v>
      </c>
    </row>
    <row r="93" spans="1:44" s="95" customFormat="1" ht="15" thickBot="1" x14ac:dyDescent="0.4">
      <c r="A93" s="8" t="str">
        <v>WN138</v>
      </c>
      <c r="B93" s="95" t="s">
        <v>306</v>
      </c>
      <c r="C93" s="22">
        <f>IF($B$2="Discounted",INDEX('Top Down inputs'!$D$50:$F$89,MATCH($A93,'Top Down inputs'!$A$50:$A$89,0),MATCH('Copper Weighted Price'!$B$62,'Top Down inputs'!$D$47:$F$47,0)),INDEX('Top Down inputs'!$D$5:$F$44,MATCH($A93,'Top Down inputs'!$A$5:$A$44,0),MATCH('Copper Weighted Price'!$B$62,'Top Down inputs'!$D$2:$F$2,0)))</f>
        <v>8.7499999999999994E-2</v>
      </c>
      <c r="D93" s="217">
        <f>IF($B$2="Headline",INDEX('Top Down inputs'!$J$5:$J$44,MATCH($A93,'Top Down inputs'!$H$5:$H$44,0)),INDEX('Top Down inputs'!$J$50:$J$89,MATCH($A93,'Top Down inputs'!$H$50:$H$89,0)))</f>
        <v>43.43429707832729</v>
      </c>
      <c r="E93" s="216">
        <v>23.14265210480789</v>
      </c>
      <c r="F93" s="216">
        <v>23.573780774720682</v>
      </c>
      <c r="G93" s="216">
        <v>32.65330613558212</v>
      </c>
      <c r="H93" s="218">
        <f>INDEX([1]StartPrices!$Q$10:$Q$609,MATCH($A93,[1]StartPrices!$B$10:$B$609,0))</f>
        <v>43.275812271103192</v>
      </c>
      <c r="I93" s="218">
        <f>INDEX([1]StartPrices!$U$10:$U$609,MATCH($A93,[1]StartPrices!$B$10:$B$609,0))</f>
        <v>32.673857038220149</v>
      </c>
      <c r="J93" s="26">
        <f t="shared" si="57"/>
        <v>48.180720771901882</v>
      </c>
      <c r="K93" s="26">
        <f t="shared" ref="K93:N93" si="76">J93*(1+($C93+K$62))</f>
        <v>53.413725951002448</v>
      </c>
      <c r="L93" s="26">
        <f t="shared" si="76"/>
        <v>59.18804945409169</v>
      </c>
      <c r="M93" s="26">
        <f t="shared" si="76"/>
        <v>65.560833232132609</v>
      </c>
      <c r="N93" s="26">
        <f t="shared" si="76"/>
        <v>72.619775338691539</v>
      </c>
      <c r="O93" s="102">
        <f t="shared" si="23"/>
        <v>0</v>
      </c>
      <c r="P93" s="102">
        <f t="shared" si="67"/>
        <v>0</v>
      </c>
      <c r="Q93" s="102">
        <f t="shared" si="67"/>
        <v>0</v>
      </c>
      <c r="R93" s="102">
        <f t="shared" si="67"/>
        <v>0</v>
      </c>
      <c r="S93" s="102">
        <f t="shared" si="67"/>
        <v>0</v>
      </c>
      <c r="U93" s="99" t="s">
        <v>13</v>
      </c>
      <c r="V93" s="99" t="s">
        <v>19</v>
      </c>
      <c r="W93" s="99" t="str">
        <v>WN138</v>
      </c>
      <c r="X93" s="95" t="s">
        <v>306</v>
      </c>
      <c r="Y93" s="25">
        <f t="shared" si="40"/>
        <v>23.14265210480789</v>
      </c>
      <c r="Z93" s="25">
        <f t="shared" si="41"/>
        <v>23.573780774720682</v>
      </c>
      <c r="AA93" s="25">
        <f t="shared" si="42"/>
        <v>32.65330613558212</v>
      </c>
      <c r="AB93" s="25">
        <f t="shared" si="43"/>
        <v>43.275812271103192</v>
      </c>
      <c r="AC93" s="25">
        <f t="shared" si="44"/>
        <v>32.673857038220149</v>
      </c>
      <c r="AD93" s="25">
        <f t="shared" si="45"/>
        <v>48.180720771901882</v>
      </c>
      <c r="AE93" s="25">
        <f t="shared" si="46"/>
        <v>53.413725951002448</v>
      </c>
      <c r="AF93" s="25">
        <f t="shared" si="47"/>
        <v>59.18804945409169</v>
      </c>
      <c r="AG93" s="25">
        <f t="shared" si="48"/>
        <v>65.560833232132609</v>
      </c>
      <c r="AH93" s="25">
        <f t="shared" si="49"/>
        <v>72.619775338691539</v>
      </c>
      <c r="AI93" s="25">
        <f t="shared" si="50"/>
        <v>0</v>
      </c>
      <c r="AJ93" s="25">
        <f t="shared" si="51"/>
        <v>0</v>
      </c>
      <c r="AK93" s="25">
        <f t="shared" si="52"/>
        <v>0</v>
      </c>
      <c r="AL93" s="25">
        <f t="shared" si="53"/>
        <v>0</v>
      </c>
      <c r="AM93" s="25">
        <f t="shared" si="54"/>
        <v>0</v>
      </c>
    </row>
    <row r="94" spans="1:44" s="95" customFormat="1" ht="15" thickBot="1" x14ac:dyDescent="0.4">
      <c r="A94" s="8" t="str">
        <v>WX134</v>
      </c>
      <c r="B94" s="95" t="s">
        <v>307</v>
      </c>
      <c r="C94" s="22">
        <f>IF($B$2="Discounted",INDEX('Top Down inputs'!$D$50:$F$89,MATCH($A94,'Top Down inputs'!$A$50:$A$89,0),MATCH('Copper Weighted Price'!$B$62,'Top Down inputs'!$D$47:$F$47,0)),INDEX('Top Down inputs'!$D$5:$F$44,MATCH($A94,'Top Down inputs'!$A$5:$A$44,0),MATCH('Copper Weighted Price'!$B$62,'Top Down inputs'!$D$2:$F$2,0)))</f>
        <v>8.7499999999999994E-2</v>
      </c>
      <c r="D94" s="217">
        <f>IF($B$2="Headline",INDEX('Top Down inputs'!$J$5:$J$44,MATCH($A94,'Top Down inputs'!$H$5:$H$44,0)),INDEX('Top Down inputs'!$J$50:$J$89,MATCH($A94,'Top Down inputs'!$H$50:$H$89,0)))</f>
        <v>43.823716225741926</v>
      </c>
      <c r="E94" s="216">
        <v>25.646713958030944</v>
      </c>
      <c r="F94" s="216">
        <v>32.908778683021296</v>
      </c>
      <c r="G94" s="216">
        <v>34.042787479387577</v>
      </c>
      <c r="H94" s="218">
        <f>INDEX([1]StartPrices!$Q$10:$Q$609,MATCH($A94,[1]StartPrices!$B$10:$B$609,0))</f>
        <v>38.872034324919163</v>
      </c>
      <c r="I94" s="218">
        <f>INDEX([1]StartPrices!$U$10:$U$609,MATCH($A94,[1]StartPrices!$B$10:$B$609,0))</f>
        <v>39.101721254499225</v>
      </c>
      <c r="J94" s="26">
        <f t="shared" si="57"/>
        <v>48.612694959742001</v>
      </c>
      <c r="K94" s="26">
        <f t="shared" ref="K94:N94" si="77">J94*(1+($C94+K$62))</f>
        <v>53.892617725918669</v>
      </c>
      <c r="L94" s="26">
        <f t="shared" si="77"/>
        <v>59.718712117147625</v>
      </c>
      <c r="M94" s="26">
        <f t="shared" si="77"/>
        <v>66.148632402336958</v>
      </c>
      <c r="N94" s="26">
        <f t="shared" si="77"/>
        <v>73.270862910037238</v>
      </c>
      <c r="O94" s="102">
        <f t="shared" si="23"/>
        <v>0</v>
      </c>
      <c r="P94" s="102">
        <f t="shared" si="67"/>
        <v>0</v>
      </c>
      <c r="Q94" s="102">
        <f t="shared" si="67"/>
        <v>0</v>
      </c>
      <c r="R94" s="102">
        <f t="shared" si="67"/>
        <v>0</v>
      </c>
      <c r="S94" s="102">
        <f t="shared" si="67"/>
        <v>0</v>
      </c>
      <c r="U94" s="99" t="s">
        <v>13</v>
      </c>
      <c r="V94" s="99" t="s">
        <v>19</v>
      </c>
      <c r="W94" s="99" t="str">
        <v>WX134</v>
      </c>
      <c r="X94" s="95" t="s">
        <v>307</v>
      </c>
      <c r="Y94" s="25">
        <f t="shared" si="40"/>
        <v>25.646713958030944</v>
      </c>
      <c r="Z94" s="25">
        <f t="shared" si="41"/>
        <v>32.908778683021296</v>
      </c>
      <c r="AA94" s="25">
        <f t="shared" si="42"/>
        <v>34.042787479387577</v>
      </c>
      <c r="AB94" s="25">
        <f t="shared" si="43"/>
        <v>38.872034324919163</v>
      </c>
      <c r="AC94" s="25">
        <f t="shared" si="44"/>
        <v>39.101721254499225</v>
      </c>
      <c r="AD94" s="25">
        <f t="shared" si="45"/>
        <v>48.612694959742001</v>
      </c>
      <c r="AE94" s="25">
        <f t="shared" si="46"/>
        <v>53.892617725918669</v>
      </c>
      <c r="AF94" s="25">
        <f t="shared" si="47"/>
        <v>59.718712117147625</v>
      </c>
      <c r="AG94" s="25">
        <f t="shared" si="48"/>
        <v>66.148632402336958</v>
      </c>
      <c r="AH94" s="25">
        <f t="shared" si="49"/>
        <v>73.270862910037238</v>
      </c>
      <c r="AI94" s="25">
        <f t="shared" si="50"/>
        <v>0</v>
      </c>
      <c r="AJ94" s="25">
        <f t="shared" si="51"/>
        <v>0</v>
      </c>
      <c r="AK94" s="25">
        <f t="shared" si="52"/>
        <v>0</v>
      </c>
      <c r="AL94" s="25">
        <f t="shared" si="53"/>
        <v>0</v>
      </c>
      <c r="AM94" s="25">
        <f t="shared" si="54"/>
        <v>0</v>
      </c>
    </row>
    <row r="95" spans="1:44" s="95" customFormat="1" ht="15" thickBot="1" x14ac:dyDescent="0.4">
      <c r="A95" s="8" t="str">
        <v>SL121</v>
      </c>
      <c r="B95" s="95" t="s">
        <v>211</v>
      </c>
      <c r="C95" s="22">
        <f>IF($B$2="Discounted",INDEX('Top Down inputs'!$D$50:$F$89,MATCH($A95,'Top Down inputs'!$A$50:$A$89,0),MATCH('Copper Weighted Price'!$B$62,'Top Down inputs'!$D$47:$F$47,0)),INDEX('Top Down inputs'!$D$5:$F$44,MATCH($A95,'Top Down inputs'!$A$5:$A$44,0),MATCH('Copper Weighted Price'!$B$62,'Top Down inputs'!$D$2:$F$2,0)))</f>
        <v>5.0000000000000001E-3</v>
      </c>
      <c r="D95" s="217">
        <f>IF($B$2="Headline",INDEX('Top Down inputs'!$J$5:$J$44,MATCH($A95,'Top Down inputs'!$H$5:$H$44,0)),INDEX('Top Down inputs'!$J$50:$J$89,MATCH($A95,'Top Down inputs'!$H$50:$H$89,0)))</f>
        <v>165.10938825806247</v>
      </c>
      <c r="E95" s="216">
        <v>99.217388024041284</v>
      </c>
      <c r="F95" s="216">
        <v>148.89131354076798</v>
      </c>
      <c r="G95" s="216">
        <v>123.66803461431286</v>
      </c>
      <c r="H95" s="218">
        <f>INDEX([1]StartPrices!$Q$10:$Q$609,MATCH($A95,[1]StartPrices!$B$10:$B$609,0))</f>
        <v>121.63199030092215</v>
      </c>
      <c r="I95" s="218">
        <f>INDEX([1]StartPrices!$U$10:$U$609,MATCH($A95,[1]StartPrices!$B$10:$B$609,0))</f>
        <v>152.5477887272643</v>
      </c>
      <c r="J95" s="26">
        <f t="shared" si="57"/>
        <v>169.5307276655262</v>
      </c>
      <c r="K95" s="26">
        <f t="shared" ref="K95:N95" si="78">J95*(1+($C95+K$62))</f>
        <v>173.9575166112032</v>
      </c>
      <c r="L95" s="26">
        <f t="shared" si="78"/>
        <v>178.41180518818558</v>
      </c>
      <c r="M95" s="26">
        <f t="shared" si="78"/>
        <v>182.90244989772233</v>
      </c>
      <c r="N95" s="26">
        <f t="shared" si="78"/>
        <v>187.50612462725144</v>
      </c>
      <c r="O95" s="102">
        <f t="shared" si="23"/>
        <v>160.44259042558107</v>
      </c>
      <c r="P95" s="102">
        <f t="shared" si="67"/>
        <v>192.72091100262753</v>
      </c>
      <c r="Q95" s="102">
        <f t="shared" si="67"/>
        <v>1417.0669342778704</v>
      </c>
      <c r="R95" s="102">
        <f t="shared" si="67"/>
        <v>0</v>
      </c>
      <c r="S95" s="102">
        <f t="shared" si="67"/>
        <v>0</v>
      </c>
      <c r="U95" s="99" t="s">
        <v>323</v>
      </c>
      <c r="V95" s="99" t="s">
        <v>19</v>
      </c>
      <c r="W95" s="99" t="str">
        <v>SL121</v>
      </c>
      <c r="X95" s="95" t="s">
        <v>211</v>
      </c>
      <c r="Y95" s="25">
        <f t="shared" si="40"/>
        <v>99.217388024041284</v>
      </c>
      <c r="Z95" s="25">
        <f t="shared" si="41"/>
        <v>148.89131354076798</v>
      </c>
      <c r="AA95" s="25">
        <f t="shared" si="42"/>
        <v>123.66803461431286</v>
      </c>
      <c r="AB95" s="25">
        <f t="shared" si="43"/>
        <v>121.63199030092215</v>
      </c>
      <c r="AC95" s="25">
        <f t="shared" si="44"/>
        <v>152.5477887272643</v>
      </c>
      <c r="AD95" s="25">
        <f t="shared" si="45"/>
        <v>169.5307276655262</v>
      </c>
      <c r="AE95" s="25">
        <f t="shared" si="46"/>
        <v>173.9575166112032</v>
      </c>
      <c r="AF95" s="25">
        <f t="shared" si="47"/>
        <v>178.41180518818558</v>
      </c>
      <c r="AG95" s="25">
        <f t="shared" si="48"/>
        <v>182.90244989772233</v>
      </c>
      <c r="AH95" s="25">
        <f t="shared" si="49"/>
        <v>187.50612462725144</v>
      </c>
      <c r="AI95" s="25">
        <f t="shared" si="50"/>
        <v>160.44259042558107</v>
      </c>
      <c r="AJ95" s="25">
        <f t="shared" si="51"/>
        <v>192.72091100262753</v>
      </c>
      <c r="AK95" s="25">
        <f t="shared" si="52"/>
        <v>1417.0669342778704</v>
      </c>
      <c r="AL95" s="25">
        <f t="shared" si="53"/>
        <v>0</v>
      </c>
      <c r="AM95" s="25">
        <f t="shared" si="54"/>
        <v>0</v>
      </c>
    </row>
    <row r="96" spans="1:44" s="95" customFormat="1" ht="15" thickBot="1" x14ac:dyDescent="0.4">
      <c r="A96" s="8" t="str">
        <v>SL122</v>
      </c>
      <c r="B96" s="95" t="s">
        <v>207</v>
      </c>
      <c r="C96" s="22">
        <f>IF($B$2="Discounted",INDEX('Top Down inputs'!$D$50:$F$89,MATCH($A96,'Top Down inputs'!$A$50:$A$89,0),MATCH('Copper Weighted Price'!$B$62,'Top Down inputs'!$D$47:$F$47,0)),INDEX('Top Down inputs'!$D$5:$F$44,MATCH($A96,'Top Down inputs'!$A$5:$A$44,0),MATCH('Copper Weighted Price'!$B$62,'Top Down inputs'!$D$2:$F$2,0)))</f>
        <v>5.0000000000000001E-3</v>
      </c>
      <c r="D96" s="217">
        <f>IF($B$2="Headline",INDEX('Top Down inputs'!$J$5:$J$44,MATCH($A96,'Top Down inputs'!$H$5:$H$44,0)),INDEX('Top Down inputs'!$J$50:$J$89,MATCH($A96,'Top Down inputs'!$H$50:$H$89,0)))</f>
        <v>128.47933888407519</v>
      </c>
      <c r="E96" s="216">
        <v>82.420823306273135</v>
      </c>
      <c r="F96" s="216">
        <v>118.70535779138999</v>
      </c>
      <c r="G96" s="216">
        <v>134.56288533208362</v>
      </c>
      <c r="H96" s="218">
        <f>INDEX([1]StartPrices!$Q$10:$Q$609,MATCH($A96,[1]StartPrices!$B$10:$B$609,0))</f>
        <v>149.53976934489469</v>
      </c>
      <c r="I96" s="218">
        <f>INDEX([1]StartPrices!$U$10:$U$609,MATCH($A96,[1]StartPrices!$B$10:$B$609,0))</f>
        <v>142.64389088584696</v>
      </c>
      <c r="J96" s="26">
        <f t="shared" si="57"/>
        <v>131.9197899089751</v>
      </c>
      <c r="K96" s="26">
        <f t="shared" ref="K96:N96" si="79">J96*(1+($C96+K$62))</f>
        <v>135.36448147449028</v>
      </c>
      <c r="L96" s="26">
        <f t="shared" si="79"/>
        <v>138.83057178956741</v>
      </c>
      <c r="M96" s="26">
        <f t="shared" si="79"/>
        <v>142.32495251213894</v>
      </c>
      <c r="N96" s="26">
        <f t="shared" si="79"/>
        <v>145.90728718085418</v>
      </c>
      <c r="O96" s="102">
        <f t="shared" si="23"/>
        <v>156.27539144730207</v>
      </c>
      <c r="P96" s="102">
        <f t="shared" si="67"/>
        <v>187.71534246067822</v>
      </c>
      <c r="Q96" s="102">
        <f t="shared" si="67"/>
        <v>1380.2612465548541</v>
      </c>
      <c r="R96" s="102">
        <f t="shared" si="67"/>
        <v>0</v>
      </c>
      <c r="S96" s="102">
        <f t="shared" si="67"/>
        <v>0</v>
      </c>
      <c r="U96" s="99" t="s">
        <v>323</v>
      </c>
      <c r="V96" s="99" t="s">
        <v>19</v>
      </c>
      <c r="W96" s="99" t="str">
        <v>SL122</v>
      </c>
      <c r="X96" s="95" t="s">
        <v>207</v>
      </c>
      <c r="Y96" s="25">
        <f t="shared" si="40"/>
        <v>82.420823306273135</v>
      </c>
      <c r="Z96" s="25">
        <f t="shared" si="41"/>
        <v>118.70535779138999</v>
      </c>
      <c r="AA96" s="25">
        <f t="shared" si="42"/>
        <v>134.56288533208362</v>
      </c>
      <c r="AB96" s="25">
        <f t="shared" si="43"/>
        <v>149.53976934489469</v>
      </c>
      <c r="AC96" s="25">
        <f t="shared" si="44"/>
        <v>142.64389088584696</v>
      </c>
      <c r="AD96" s="25">
        <f t="shared" si="45"/>
        <v>131.9197899089751</v>
      </c>
      <c r="AE96" s="25">
        <f t="shared" si="46"/>
        <v>135.36448147449028</v>
      </c>
      <c r="AF96" s="25">
        <f t="shared" si="47"/>
        <v>138.83057178956741</v>
      </c>
      <c r="AG96" s="25">
        <f t="shared" si="48"/>
        <v>142.32495251213894</v>
      </c>
      <c r="AH96" s="25">
        <f t="shared" si="49"/>
        <v>145.90728718085418</v>
      </c>
      <c r="AI96" s="25">
        <f t="shared" si="50"/>
        <v>156.27539144730207</v>
      </c>
      <c r="AJ96" s="25">
        <f t="shared" si="51"/>
        <v>187.71534246067822</v>
      </c>
      <c r="AK96" s="25">
        <f t="shared" si="52"/>
        <v>1380.2612465548541</v>
      </c>
      <c r="AL96" s="25">
        <f t="shared" si="53"/>
        <v>0</v>
      </c>
      <c r="AM96" s="25">
        <f t="shared" si="54"/>
        <v>0</v>
      </c>
    </row>
    <row r="97" spans="1:39" s="95" customFormat="1" ht="15" thickBot="1" x14ac:dyDescent="0.4">
      <c r="A97" s="8" t="str">
        <v>SL150</v>
      </c>
      <c r="B97" s="95" t="s">
        <v>213</v>
      </c>
      <c r="C97" s="22">
        <f>IF($B$2="Discounted",INDEX('Top Down inputs'!$D$50:$F$89,MATCH($A97,'Top Down inputs'!$A$50:$A$89,0),MATCH('Copper Weighted Price'!$B$62,'Top Down inputs'!$D$47:$F$47,0)),INDEX('Top Down inputs'!$D$5:$F$44,MATCH($A97,'Top Down inputs'!$A$5:$A$44,0),MATCH('Copper Weighted Price'!$B$62,'Top Down inputs'!$D$2:$F$2,0)))</f>
        <v>5.0000000000000001E-3</v>
      </c>
      <c r="D97" s="217">
        <f>IF($B$2="Headline",INDEX('Top Down inputs'!$J$5:$J$44,MATCH($A97,'Top Down inputs'!$H$5:$H$44,0)),INDEX('Top Down inputs'!$J$50:$J$89,MATCH($A97,'Top Down inputs'!$H$50:$H$89,0)))</f>
        <v>181.97513741104822</v>
      </c>
      <c r="E97" s="216">
        <v>134.16745104535201</v>
      </c>
      <c r="F97" s="216">
        <v>128.46442226946803</v>
      </c>
      <c r="G97" s="216">
        <v>128.14104619336644</v>
      </c>
      <c r="H97" s="218">
        <f>INDEX([1]StartPrices!$Q$10:$Q$609,MATCH($A97,[1]StartPrices!$B$10:$B$609,0))</f>
        <v>117.57078965005783</v>
      </c>
      <c r="I97" s="218">
        <f>INDEX([1]StartPrices!$U$10:$U$609,MATCH($A97,[1]StartPrices!$B$10:$B$609,0))</f>
        <v>169.21357749180925</v>
      </c>
      <c r="J97" s="26">
        <f t="shared" si="57"/>
        <v>186.84811195660563</v>
      </c>
      <c r="K97" s="26">
        <f t="shared" ref="K97:N97" si="80">J97*(1+($C97+K$62))</f>
        <v>191.72709270493354</v>
      </c>
      <c r="L97" s="26">
        <f t="shared" si="80"/>
        <v>196.6363821427814</v>
      </c>
      <c r="M97" s="26">
        <f t="shared" si="80"/>
        <v>201.58574145362147</v>
      </c>
      <c r="N97" s="26">
        <f t="shared" si="80"/>
        <v>206.65967668129267</v>
      </c>
      <c r="O97" s="102">
        <f t="shared" si="23"/>
        <v>154.04683875749703</v>
      </c>
      <c r="P97" s="102">
        <f t="shared" si="67"/>
        <v>185.03844287025558</v>
      </c>
      <c r="Q97" s="102">
        <f t="shared" si="67"/>
        <v>1360.5781417156593</v>
      </c>
      <c r="R97" s="102">
        <f t="shared" si="67"/>
        <v>0</v>
      </c>
      <c r="S97" s="102">
        <f t="shared" si="67"/>
        <v>0</v>
      </c>
      <c r="U97" s="99" t="s">
        <v>323</v>
      </c>
      <c r="V97" s="99" t="s">
        <v>19</v>
      </c>
      <c r="W97" s="99" t="str">
        <v>SL150</v>
      </c>
      <c r="X97" s="95" t="s">
        <v>213</v>
      </c>
      <c r="Y97" s="25">
        <f t="shared" si="40"/>
        <v>134.16745104535201</v>
      </c>
      <c r="Z97" s="25">
        <f t="shared" si="41"/>
        <v>128.46442226946803</v>
      </c>
      <c r="AA97" s="25">
        <f t="shared" si="42"/>
        <v>128.14104619336644</v>
      </c>
      <c r="AB97" s="25">
        <f t="shared" si="43"/>
        <v>117.57078965005783</v>
      </c>
      <c r="AC97" s="25">
        <f t="shared" si="44"/>
        <v>169.21357749180925</v>
      </c>
      <c r="AD97" s="25">
        <f t="shared" si="45"/>
        <v>186.84811195660563</v>
      </c>
      <c r="AE97" s="25">
        <f t="shared" si="46"/>
        <v>191.72709270493354</v>
      </c>
      <c r="AF97" s="25">
        <f t="shared" si="47"/>
        <v>196.6363821427814</v>
      </c>
      <c r="AG97" s="25">
        <f t="shared" si="48"/>
        <v>201.58574145362147</v>
      </c>
      <c r="AH97" s="25">
        <f t="shared" si="49"/>
        <v>206.65967668129267</v>
      </c>
      <c r="AI97" s="25">
        <f t="shared" si="50"/>
        <v>154.04683875749703</v>
      </c>
      <c r="AJ97" s="25">
        <f t="shared" si="51"/>
        <v>185.03844287025558</v>
      </c>
      <c r="AK97" s="25">
        <f t="shared" si="52"/>
        <v>1360.5781417156593</v>
      </c>
      <c r="AL97" s="25">
        <f t="shared" si="53"/>
        <v>0</v>
      </c>
      <c r="AM97" s="25">
        <f t="shared" si="54"/>
        <v>0</v>
      </c>
    </row>
    <row r="98" spans="1:39" s="95" customFormat="1" ht="15" thickBot="1" x14ac:dyDescent="0.4">
      <c r="A98" s="8" t="str">
        <v>SL151</v>
      </c>
      <c r="B98" s="95" t="s">
        <v>209</v>
      </c>
      <c r="C98" s="22">
        <f>IF($B$2="Discounted",INDEX('Top Down inputs'!$D$50:$F$89,MATCH($A98,'Top Down inputs'!$A$50:$A$89,0),MATCH('Copper Weighted Price'!$B$62,'Top Down inputs'!$D$47:$F$47,0)),INDEX('Top Down inputs'!$D$5:$F$44,MATCH($A98,'Top Down inputs'!$A$5:$A$44,0),MATCH('Copper Weighted Price'!$B$62,'Top Down inputs'!$D$2:$F$2,0)))</f>
        <v>5.0000000000000001E-3</v>
      </c>
      <c r="D98" s="217">
        <f>IF($B$2="Headline",INDEX('Top Down inputs'!$J$5:$J$44,MATCH($A98,'Top Down inputs'!$H$5:$H$44,0)),INDEX('Top Down inputs'!$J$50:$J$89,MATCH($A98,'Top Down inputs'!$H$50:$H$89,0)))</f>
        <v>105.36474531008297</v>
      </c>
      <c r="E98" s="216">
        <v>78.144695358680082</v>
      </c>
      <c r="F98" s="216">
        <v>122.88277206562142</v>
      </c>
      <c r="G98" s="216">
        <v>95.823250253663829</v>
      </c>
      <c r="H98" s="218">
        <f>INDEX([1]StartPrices!$Q$10:$Q$609,MATCH($A98,[1]StartPrices!$B$10:$B$609,0))</f>
        <v>104.83861066941579</v>
      </c>
      <c r="I98" s="218">
        <f>INDEX([1]StartPrices!$U$10:$U$609,MATCH($A98,[1]StartPrices!$B$10:$B$609,0))</f>
        <v>150.9174375356109</v>
      </c>
      <c r="J98" s="26">
        <f t="shared" si="57"/>
        <v>108.18622811921753</v>
      </c>
      <c r="K98" s="26">
        <f t="shared" ref="K98:N98" si="81">J98*(1+($C98+K$62))</f>
        <v>111.01118855740735</v>
      </c>
      <c r="L98" s="26">
        <f t="shared" si="81"/>
        <v>113.85369791682557</v>
      </c>
      <c r="M98" s="26">
        <f t="shared" si="81"/>
        <v>116.71940798389261</v>
      </c>
      <c r="N98" s="26">
        <f t="shared" si="81"/>
        <v>119.657248287735</v>
      </c>
      <c r="O98" s="102">
        <f t="shared" si="23"/>
        <v>150.19731516582283</v>
      </c>
      <c r="P98" s="102">
        <f t="shared" si="67"/>
        <v>180.41446060005114</v>
      </c>
      <c r="Q98" s="102">
        <f t="shared" si="67"/>
        <v>1326.5782381986792</v>
      </c>
      <c r="R98" s="102">
        <f t="shared" si="67"/>
        <v>0</v>
      </c>
      <c r="S98" s="102">
        <f t="shared" si="67"/>
        <v>0</v>
      </c>
      <c r="U98" s="99" t="s">
        <v>323</v>
      </c>
      <c r="V98" s="99" t="s">
        <v>19</v>
      </c>
      <c r="W98" s="99" t="str">
        <v>SL151</v>
      </c>
      <c r="X98" s="95" t="s">
        <v>209</v>
      </c>
      <c r="Y98" s="25">
        <f t="shared" si="40"/>
        <v>78.144695358680082</v>
      </c>
      <c r="Z98" s="25">
        <f t="shared" si="41"/>
        <v>122.88277206562142</v>
      </c>
      <c r="AA98" s="25">
        <f t="shared" si="42"/>
        <v>95.823250253663829</v>
      </c>
      <c r="AB98" s="25">
        <f t="shared" si="43"/>
        <v>104.83861066941579</v>
      </c>
      <c r="AC98" s="25">
        <f t="shared" si="44"/>
        <v>150.9174375356109</v>
      </c>
      <c r="AD98" s="25">
        <f t="shared" si="45"/>
        <v>108.18622811921753</v>
      </c>
      <c r="AE98" s="25">
        <f t="shared" si="46"/>
        <v>111.01118855740735</v>
      </c>
      <c r="AF98" s="25">
        <f t="shared" si="47"/>
        <v>113.85369791682557</v>
      </c>
      <c r="AG98" s="25">
        <f t="shared" si="48"/>
        <v>116.71940798389261</v>
      </c>
      <c r="AH98" s="25">
        <f t="shared" si="49"/>
        <v>119.657248287735</v>
      </c>
      <c r="AI98" s="25">
        <f t="shared" si="50"/>
        <v>150.19731516582283</v>
      </c>
      <c r="AJ98" s="25">
        <f t="shared" si="51"/>
        <v>180.41446060005114</v>
      </c>
      <c r="AK98" s="25">
        <f t="shared" si="52"/>
        <v>1326.5782381986792</v>
      </c>
      <c r="AL98" s="25">
        <f t="shared" si="53"/>
        <v>0</v>
      </c>
      <c r="AM98" s="25">
        <f t="shared" si="54"/>
        <v>0</v>
      </c>
    </row>
    <row r="99" spans="1:39" s="95" customFormat="1" ht="15" thickBot="1" x14ac:dyDescent="0.4">
      <c r="A99" s="8" t="str">
        <v>SL111</v>
      </c>
      <c r="B99" s="95" t="s">
        <v>316</v>
      </c>
      <c r="C99" s="22">
        <f>IF($B$2="Discounted",INDEX('Top Down inputs'!$D$50:$F$89,MATCH($A99,'Top Down inputs'!$A$50:$A$89,0),MATCH('Copper Weighted Price'!$B$62,'Top Down inputs'!$D$47:$F$47,0)),INDEX('Top Down inputs'!$D$5:$F$44,MATCH($A99,'Top Down inputs'!$A$5:$A$44,0),MATCH('Copper Weighted Price'!$B$62,'Top Down inputs'!$D$2:$F$2,0)))</f>
        <v>5.0000000000000001E-3</v>
      </c>
      <c r="D99" s="217">
        <f>IF($B$2="Headline",INDEX('Top Down inputs'!$J$5:$J$44,MATCH($A99,'Top Down inputs'!$H$5:$H$44,0)),INDEX('Top Down inputs'!$J$50:$J$89,MATCH($A99,'Top Down inputs'!$H$50:$H$89,0)))</f>
        <v>77.986839011959603</v>
      </c>
      <c r="E99" s="216">
        <v>40.506421453191962</v>
      </c>
      <c r="F99" s="216">
        <v>58.418455156530676</v>
      </c>
      <c r="G99" s="216">
        <v>80.556450255930997</v>
      </c>
      <c r="H99" s="218">
        <f>INDEX([1]StartPrices!$Q$10:$Q$609,MATCH($A99,[1]StartPrices!$B$10:$B$609,0))</f>
        <v>84.811642488317489</v>
      </c>
      <c r="I99" s="218">
        <f>INDEX([1]StartPrices!$U$10:$U$609,MATCH($A99,[1]StartPrices!$B$10:$B$609,0))</f>
        <v>77.895565054274897</v>
      </c>
      <c r="J99" s="26">
        <f t="shared" si="57"/>
        <v>80.075189578967837</v>
      </c>
      <c r="K99" s="26">
        <f t="shared" ref="K99:N99" si="82">J99*(1+($C99+K$62))</f>
        <v>82.166114150179055</v>
      </c>
      <c r="L99" s="26">
        <f t="shared" si="82"/>
        <v>84.270027742439439</v>
      </c>
      <c r="M99" s="26">
        <f t="shared" si="82"/>
        <v>86.391113585693716</v>
      </c>
      <c r="N99" s="26">
        <f t="shared" si="82"/>
        <v>88.565587392319799</v>
      </c>
      <c r="O99" s="102">
        <f t="shared" si="23"/>
        <v>0</v>
      </c>
      <c r="P99" s="102">
        <f t="shared" si="67"/>
        <v>0</v>
      </c>
      <c r="Q99" s="102">
        <f t="shared" si="67"/>
        <v>0</v>
      </c>
      <c r="R99" s="102">
        <f t="shared" si="67"/>
        <v>0</v>
      </c>
      <c r="S99" s="102">
        <f t="shared" si="67"/>
        <v>0</v>
      </c>
      <c r="U99" s="99" t="s">
        <v>13</v>
      </c>
      <c r="V99" s="99" t="s">
        <v>19</v>
      </c>
      <c r="W99" s="99" t="str">
        <v>SL111</v>
      </c>
      <c r="X99" s="95" t="s">
        <v>316</v>
      </c>
      <c r="Y99" s="25">
        <f t="shared" si="40"/>
        <v>40.506421453191962</v>
      </c>
      <c r="Z99" s="25">
        <f t="shared" si="41"/>
        <v>58.418455156530676</v>
      </c>
      <c r="AA99" s="25">
        <f t="shared" si="42"/>
        <v>80.556450255930997</v>
      </c>
      <c r="AB99" s="25">
        <f t="shared" si="43"/>
        <v>84.811642488317489</v>
      </c>
      <c r="AC99" s="25">
        <f t="shared" si="44"/>
        <v>77.895565054274897</v>
      </c>
      <c r="AD99" s="25">
        <f t="shared" si="45"/>
        <v>80.075189578967837</v>
      </c>
      <c r="AE99" s="25">
        <f t="shared" si="46"/>
        <v>82.166114150179055</v>
      </c>
      <c r="AF99" s="25">
        <f t="shared" si="47"/>
        <v>84.270027742439439</v>
      </c>
      <c r="AG99" s="25">
        <f t="shared" si="48"/>
        <v>86.391113585693716</v>
      </c>
      <c r="AH99" s="25">
        <f t="shared" si="49"/>
        <v>88.565587392319799</v>
      </c>
      <c r="AI99" s="25">
        <f t="shared" si="50"/>
        <v>0</v>
      </c>
      <c r="AJ99" s="25">
        <f t="shared" si="51"/>
        <v>0</v>
      </c>
      <c r="AK99" s="25">
        <f t="shared" si="52"/>
        <v>0</v>
      </c>
      <c r="AL99" s="25">
        <f t="shared" si="53"/>
        <v>0</v>
      </c>
      <c r="AM99" s="25">
        <f t="shared" si="54"/>
        <v>0</v>
      </c>
    </row>
    <row r="100" spans="1:39" s="95" customFormat="1" ht="15" thickBot="1" x14ac:dyDescent="0.4">
      <c r="A100" s="8" t="str">
        <v>SL112</v>
      </c>
      <c r="B100" s="95" t="s">
        <v>318</v>
      </c>
      <c r="C100" s="22">
        <f>IF($B$2="Discounted",INDEX('Top Down inputs'!$D$50:$F$89,MATCH($A100,'Top Down inputs'!$A$50:$A$89,0),MATCH('Copper Weighted Price'!$B$62,'Top Down inputs'!$D$47:$F$47,0)),INDEX('Top Down inputs'!$D$5:$F$44,MATCH($A100,'Top Down inputs'!$A$5:$A$44,0),MATCH('Copper Weighted Price'!$B$62,'Top Down inputs'!$D$2:$F$2,0)))</f>
        <v>5.0000000000000001E-3</v>
      </c>
      <c r="D100" s="217">
        <f>IF($B$2="Headline",INDEX('Top Down inputs'!$J$5:$J$44,MATCH($A100,'Top Down inputs'!$H$5:$H$44,0)),INDEX('Top Down inputs'!$J$50:$J$89,MATCH($A100,'Top Down inputs'!$H$50:$H$89,0)))</f>
        <v>44.282310748270511</v>
      </c>
      <c r="E100" s="216">
        <v>46.583618633706536</v>
      </c>
      <c r="F100" s="216">
        <v>58.372422162475999</v>
      </c>
      <c r="G100" s="216">
        <v>62.19235586377404</v>
      </c>
      <c r="H100" s="218">
        <f>INDEX([1]StartPrices!$Q$10:$Q$609,MATCH($A100,[1]StartPrices!$B$10:$B$609,0))</f>
        <v>53.915883744031127</v>
      </c>
      <c r="I100" s="218">
        <f>INDEX([1]StartPrices!$U$10:$U$609,MATCH($A100,[1]StartPrices!$B$10:$B$609,0))</f>
        <v>47.96690627897344</v>
      </c>
      <c r="J100" s="26">
        <f t="shared" si="57"/>
        <v>45.468113249451555</v>
      </c>
      <c r="K100" s="26">
        <f t="shared" ref="K100:N100" si="83">J100*(1+($C100+K$62))</f>
        <v>46.65537731588423</v>
      </c>
      <c r="L100" s="26">
        <f t="shared" si="83"/>
        <v>47.850016778905641</v>
      </c>
      <c r="M100" s="26">
        <f t="shared" si="83"/>
        <v>49.054406950692695</v>
      </c>
      <c r="N100" s="26">
        <f t="shared" si="83"/>
        <v>50.289111755233165</v>
      </c>
      <c r="O100" s="102">
        <f t="shared" si="23"/>
        <v>0</v>
      </c>
      <c r="P100" s="102">
        <f t="shared" si="67"/>
        <v>0</v>
      </c>
      <c r="Q100" s="102">
        <f t="shared" si="67"/>
        <v>0</v>
      </c>
      <c r="R100" s="102">
        <f t="shared" si="67"/>
        <v>0</v>
      </c>
      <c r="S100" s="102">
        <f t="shared" si="67"/>
        <v>0</v>
      </c>
      <c r="U100" s="99" t="s">
        <v>13</v>
      </c>
      <c r="V100" s="99" t="s">
        <v>19</v>
      </c>
      <c r="W100" s="99" t="str">
        <v>SL112</v>
      </c>
      <c r="X100" s="95" t="s">
        <v>318</v>
      </c>
      <c r="Y100" s="25">
        <f t="shared" si="40"/>
        <v>46.583618633706536</v>
      </c>
      <c r="Z100" s="25">
        <f t="shared" si="41"/>
        <v>58.372422162475999</v>
      </c>
      <c r="AA100" s="25">
        <f t="shared" si="42"/>
        <v>62.19235586377404</v>
      </c>
      <c r="AB100" s="25">
        <f t="shared" si="43"/>
        <v>53.915883744031127</v>
      </c>
      <c r="AC100" s="25">
        <f t="shared" si="44"/>
        <v>47.96690627897344</v>
      </c>
      <c r="AD100" s="25">
        <f t="shared" si="45"/>
        <v>45.468113249451555</v>
      </c>
      <c r="AE100" s="25">
        <f t="shared" si="46"/>
        <v>46.65537731588423</v>
      </c>
      <c r="AF100" s="25">
        <f t="shared" si="47"/>
        <v>47.850016778905641</v>
      </c>
      <c r="AG100" s="25">
        <f t="shared" si="48"/>
        <v>49.054406950692695</v>
      </c>
      <c r="AH100" s="25">
        <f t="shared" si="49"/>
        <v>50.289111755233165</v>
      </c>
      <c r="AI100" s="25">
        <f t="shared" si="50"/>
        <v>0</v>
      </c>
      <c r="AJ100" s="25">
        <f t="shared" si="51"/>
        <v>0</v>
      </c>
      <c r="AK100" s="25">
        <f t="shared" si="52"/>
        <v>0</v>
      </c>
      <c r="AL100" s="25">
        <f t="shared" si="53"/>
        <v>0</v>
      </c>
      <c r="AM100" s="25">
        <f t="shared" si="54"/>
        <v>0</v>
      </c>
    </row>
    <row r="101" spans="1:39" s="95" customFormat="1" ht="15" thickBot="1" x14ac:dyDescent="0.4">
      <c r="A101" s="8" t="str">
        <v>SL140</v>
      </c>
      <c r="B101" s="95" t="s">
        <v>320</v>
      </c>
      <c r="C101" s="22">
        <f>IF($B$2="Discounted",INDEX('Top Down inputs'!$D$50:$F$89,MATCH($A101,'Top Down inputs'!$A$50:$A$89,0),MATCH('Copper Weighted Price'!$B$62,'Top Down inputs'!$D$47:$F$47,0)),INDEX('Top Down inputs'!$D$5:$F$44,MATCH($A101,'Top Down inputs'!$A$5:$A$44,0),MATCH('Copper Weighted Price'!$B$62,'Top Down inputs'!$D$2:$F$2,0)))</f>
        <v>5.0000000000000001E-3</v>
      </c>
      <c r="D101" s="217">
        <f>IF($B$2="Headline",INDEX('Top Down inputs'!$J$5:$J$44,MATCH($A101,'Top Down inputs'!$H$5:$H$44,0)),INDEX('Top Down inputs'!$J$50:$J$89,MATCH($A101,'Top Down inputs'!$H$50:$H$89,0)))</f>
        <v>55.407996679366853</v>
      </c>
      <c r="E101" s="216">
        <v>47.841150305091659</v>
      </c>
      <c r="F101" s="216">
        <v>60.224635945841982</v>
      </c>
      <c r="G101" s="216">
        <v>64.690132358863991</v>
      </c>
      <c r="H101" s="218">
        <f>INDEX([1]StartPrices!$Q$10:$Q$609,MATCH($A101,[1]StartPrices!$B$10:$B$609,0))</f>
        <v>47.662870765073912</v>
      </c>
      <c r="I101" s="218">
        <f>INDEX([1]StartPrices!$U$10:$U$609,MATCH($A101,[1]StartPrices!$B$10:$B$609,0))</f>
        <v>49.295514762074582</v>
      </c>
      <c r="J101" s="26">
        <f t="shared" si="57"/>
        <v>56.891725507822137</v>
      </c>
      <c r="K101" s="26">
        <f t="shared" ref="K101:N101" si="84">J101*(1+($C101+K$62))</f>
        <v>58.377283111723884</v>
      </c>
      <c r="L101" s="26">
        <f t="shared" si="84"/>
        <v>59.872069139860777</v>
      </c>
      <c r="M101" s="26">
        <f t="shared" si="84"/>
        <v>61.379055688471396</v>
      </c>
      <c r="N101" s="26">
        <f t="shared" si="84"/>
        <v>62.923973253836898</v>
      </c>
      <c r="O101" s="102">
        <f t="shared" si="23"/>
        <v>0</v>
      </c>
      <c r="P101" s="102">
        <f t="shared" si="67"/>
        <v>0</v>
      </c>
      <c r="Q101" s="102">
        <f t="shared" si="67"/>
        <v>0</v>
      </c>
      <c r="R101" s="102">
        <f t="shared" si="67"/>
        <v>0</v>
      </c>
      <c r="S101" s="102">
        <f t="shared" si="67"/>
        <v>0</v>
      </c>
      <c r="U101" s="99" t="s">
        <v>13</v>
      </c>
      <c r="V101" s="99" t="s">
        <v>19</v>
      </c>
      <c r="W101" s="99" t="str">
        <v>SL140</v>
      </c>
      <c r="X101" s="95" t="s">
        <v>320</v>
      </c>
      <c r="Y101" s="25">
        <f>E101</f>
        <v>47.841150305091659</v>
      </c>
      <c r="Z101" s="25">
        <f t="shared" si="41"/>
        <v>60.224635945841982</v>
      </c>
      <c r="AA101" s="25">
        <f t="shared" si="42"/>
        <v>64.690132358863991</v>
      </c>
      <c r="AB101" s="25">
        <f t="shared" si="43"/>
        <v>47.662870765073912</v>
      </c>
      <c r="AC101" s="25">
        <f t="shared" si="44"/>
        <v>49.295514762074582</v>
      </c>
      <c r="AD101" s="25">
        <f t="shared" si="45"/>
        <v>56.891725507822137</v>
      </c>
      <c r="AE101" s="25">
        <f t="shared" si="46"/>
        <v>58.377283111723884</v>
      </c>
      <c r="AF101" s="25">
        <f t="shared" si="47"/>
        <v>59.872069139860777</v>
      </c>
      <c r="AG101" s="25">
        <f t="shared" si="48"/>
        <v>61.379055688471396</v>
      </c>
      <c r="AH101" s="25">
        <f t="shared" si="49"/>
        <v>62.923973253836898</v>
      </c>
      <c r="AI101" s="25">
        <f t="shared" si="50"/>
        <v>0</v>
      </c>
      <c r="AJ101" s="25">
        <f t="shared" si="51"/>
        <v>0</v>
      </c>
      <c r="AK101" s="25">
        <f t="shared" si="52"/>
        <v>0</v>
      </c>
      <c r="AL101" s="25">
        <f t="shared" si="53"/>
        <v>0</v>
      </c>
      <c r="AM101" s="25">
        <f t="shared" si="54"/>
        <v>0</v>
      </c>
    </row>
    <row r="102" spans="1:39" s="95" customFormat="1" ht="15" thickBot="1" x14ac:dyDescent="0.4">
      <c r="A102" s="8" t="str">
        <v>SL144</v>
      </c>
      <c r="B102" s="95" t="s">
        <v>322</v>
      </c>
      <c r="C102" s="22">
        <f>IF($B$2="Discounted",INDEX('Top Down inputs'!$D$50:$F$89,MATCH($A102,'Top Down inputs'!$A$50:$A$89,0),MATCH('Copper Weighted Price'!$B$62,'Top Down inputs'!$D$47:$F$47,0)),INDEX('Top Down inputs'!$D$5:$F$44,MATCH($A102,'Top Down inputs'!$A$5:$A$44,0),MATCH('Copper Weighted Price'!$B$62,'Top Down inputs'!$D$2:$F$2,0)))</f>
        <v>5.0000000000000001E-3</v>
      </c>
      <c r="D102" s="217">
        <f>IF($B$2="Headline",INDEX('Top Down inputs'!$J$5:$J$44,MATCH($A102,'Top Down inputs'!$H$5:$H$44,0)),INDEX('Top Down inputs'!$J$50:$J$89,MATCH($A102,'Top Down inputs'!$H$50:$H$89,0)))</f>
        <v>91.44184809772932</v>
      </c>
      <c r="E102" s="216">
        <v>41.018225270824566</v>
      </c>
      <c r="F102" s="216">
        <v>72.611693146116721</v>
      </c>
      <c r="G102" s="216">
        <v>74.03318651556927</v>
      </c>
      <c r="H102" s="218">
        <f>INDEX([1]StartPrices!$Q$10:$Q$609,MATCH($A102,[1]StartPrices!$B$10:$B$609,0))</f>
        <v>80.354247180078687</v>
      </c>
      <c r="I102" s="218">
        <f>INDEX([1]StartPrices!$U$10:$U$609,MATCH($A102,[1]StartPrices!$B$10:$B$609,0))</f>
        <v>76.879715448087239</v>
      </c>
      <c r="J102" s="26">
        <f t="shared" si="57"/>
        <v>93.890500174702055</v>
      </c>
      <c r="K102" s="26">
        <f t="shared" ref="K102:N102" si="85">J102*(1+($C102+K$62))</f>
        <v>96.342170346834365</v>
      </c>
      <c r="L102" s="26">
        <f t="shared" si="85"/>
        <v>98.809070525782744</v>
      </c>
      <c r="M102" s="26">
        <f t="shared" si="85"/>
        <v>101.29610567092253</v>
      </c>
      <c r="N102" s="26">
        <f t="shared" si="85"/>
        <v>103.84573976350961</v>
      </c>
      <c r="O102" s="102">
        <f t="shared" si="23"/>
        <v>0</v>
      </c>
      <c r="P102" s="102">
        <f t="shared" si="67"/>
        <v>0</v>
      </c>
      <c r="Q102" s="102">
        <f t="shared" si="67"/>
        <v>0</v>
      </c>
      <c r="R102" s="102">
        <f t="shared" si="67"/>
        <v>0</v>
      </c>
      <c r="S102" s="102">
        <f t="shared" si="67"/>
        <v>0</v>
      </c>
      <c r="U102" s="99" t="s">
        <v>13</v>
      </c>
      <c r="V102" s="99" t="s">
        <v>19</v>
      </c>
      <c r="W102" s="99" t="str">
        <v>SL144</v>
      </c>
      <c r="X102" s="95" t="s">
        <v>322</v>
      </c>
      <c r="Y102" s="25">
        <f t="shared" ref="Y102" si="86">E102</f>
        <v>41.018225270824566</v>
      </c>
      <c r="Z102" s="25">
        <f t="shared" ref="Z102" si="87">F102</f>
        <v>72.611693146116721</v>
      </c>
      <c r="AA102" s="25">
        <f t="shared" ref="AA102" si="88">G102</f>
        <v>74.03318651556927</v>
      </c>
      <c r="AB102" s="25">
        <f t="shared" ref="AB102" si="89">H102</f>
        <v>80.354247180078687</v>
      </c>
      <c r="AC102" s="25">
        <f t="shared" ref="AC102" si="90">I102</f>
        <v>76.879715448087239</v>
      </c>
      <c r="AD102" s="25">
        <f t="shared" ref="AD102" si="91">J102</f>
        <v>93.890500174702055</v>
      </c>
      <c r="AE102" s="25">
        <f t="shared" ref="AE102" si="92">K102</f>
        <v>96.342170346834365</v>
      </c>
      <c r="AF102" s="25">
        <f t="shared" ref="AF102" si="93">L102</f>
        <v>98.809070525782744</v>
      </c>
      <c r="AG102" s="25">
        <f t="shared" ref="AG102" si="94">M102</f>
        <v>101.29610567092253</v>
      </c>
      <c r="AH102" s="25">
        <f t="shared" ref="AH102" si="95">N102</f>
        <v>103.84573976350961</v>
      </c>
      <c r="AI102" s="25">
        <f t="shared" ref="AI102" si="96">O102</f>
        <v>0</v>
      </c>
      <c r="AJ102" s="25">
        <f t="shared" ref="AJ102" si="97">P102</f>
        <v>0</v>
      </c>
      <c r="AK102" s="25">
        <f t="shared" ref="AK102" si="98">Q102</f>
        <v>0</v>
      </c>
      <c r="AL102" s="25">
        <f t="shared" ref="AL102" si="99">R102</f>
        <v>0</v>
      </c>
      <c r="AM102" s="25">
        <f t="shared" ref="AM102" si="100">S102</f>
        <v>0</v>
      </c>
    </row>
    <row r="103" spans="1:39" x14ac:dyDescent="0.35">
      <c r="A103" s="8"/>
      <c r="X103" s="96" t="s">
        <v>359</v>
      </c>
      <c r="Y103" s="125" cm="1">
        <f t="array" ref="Y103">SUMPRODUCT(IF($U$63:$U$102="Connections",IF($C$19:$C$58="Connections",(Y$19:Y$58*Y$63:Y$102)/SUMIF($C$19:$C$58,"Connections",Y$19:Y$58))))</f>
        <v>41.306248786115233</v>
      </c>
      <c r="Z103" s="125" cm="1">
        <f t="array" ref="Z103">SUMPRODUCT(IF($U$63:$U$102="Connections",IF($C$19:$C$58="Connections",(Z$19:Z$58*Z$63:Z$102)/SUMIF($C$19:$C$58,"Connections",Z$19:Z$58))))</f>
        <v>43.248436402054324</v>
      </c>
      <c r="AA103" s="125" cm="1">
        <f t="array" ref="AA103">SUMPRODUCT(IF($U$63:$U$102="Connections",IF($C$19:$C$58="Connections",(AA$19:AA$58*AA$63:AA$102)/SUMIF($C$19:$C$58,"Connections",AA$19:AA$58))))</f>
        <v>46.896326155791655</v>
      </c>
      <c r="AB103" s="125" cm="1">
        <f t="array" ref="AB103">SUMPRODUCT(IF($U$63:$U$102="Connections",IF($C$19:$C$58="Connections",(AB$19:AB$58*AB$63:AB$102)/SUMIF($C$19:$C$58,"Connections",AB$19:AB$58))))</f>
        <v>44.1263431580849</v>
      </c>
      <c r="AC103" s="125" cm="1">
        <f t="array" ref="AC103">SUMPRODUCT(IF($U$63:$U$102="Connections",IF($C$19:$C$58="Connections",(AC$19:AC$58*AC$63:AC$102)/SUMIF($C$19:$C$58,"Connections",AC$19:AC$58))))</f>
        <v>46.552958018032598</v>
      </c>
      <c r="AD103" s="125" cm="1">
        <f t="array" ref="AD103">SUMPRODUCT(IF($U$63:$U$102="Connections",IF($C$19:$C$58="Connections",(AD$19:AD$58*AD$63:AD$102)/SUMIF($C$19:$C$58,"Connections",AD$19:AD$58))))</f>
        <v>52.569159330759916</v>
      </c>
      <c r="AE103" s="125" cm="1">
        <f t="array" ref="AE103">SUMPRODUCT(IF($U$63:$U$102="Connections",IF($C$19:$C$58="Connections",(AE$19:AE$58*AE$63:AE$102)/SUMIF($C$19:$C$58,"Connections",AE$19:AE$58))))</f>
        <v>57.721393357853827</v>
      </c>
      <c r="AF103" s="125" cm="1">
        <f t="array" ref="AF103">SUMPRODUCT(IF($U$63:$U$102="Connections",IF($C$19:$C$58="Connections",(AF$19:AF$58*AF$63:AF$102)/SUMIF($C$19:$C$58,"Connections",AF$19:AF$58))))</f>
        <v>63.039445298276632</v>
      </c>
      <c r="AG103" s="125" cm="1">
        <f t="array" ref="AG103">SUMPRODUCT(IF($U$63:$U$102="Connections",IF($C$19:$C$58="Connections",(AG$19:AG$58*AG$63:AG$102)/SUMIF($C$19:$C$58,"Connections",AG$19:AG$58))))</f>
        <v>71.205125568164874</v>
      </c>
      <c r="AH103" s="125" cm="1">
        <f t="array" ref="AH103">SUMPRODUCT(IF($U$63:$U$102="Connections",IF($C$19:$C$58="Connections",(AH$19:AH$58*AH$63:AH$102)/SUMIF($C$19:$C$58,"Connections",AH$19:AH$58))))</f>
        <v>92.344927468983911</v>
      </c>
      <c r="AI103" s="125" cm="1">
        <f t="array" ref="AI103">SUMPRODUCT(IF($U$63:$U$102="Connections",IF($C$19:$C$58="Connections",(AI$19:AI$58*AI$63:AI$102)/SUMIF($C$19:$C$58,"Connections",AI$19:AI$58))))</f>
        <v>185.39171305367793</v>
      </c>
      <c r="AJ103" s="125" cm="1">
        <f t="array" ref="AJ103">SUMPRODUCT(IF($U$63:$U$102="Connections",IF($C$19:$C$58="Connections",(AJ$19:AJ$58*AJ$63:AJ$102)/SUMIF($C$19:$C$58,"Connections",AJ$19:AJ$58))))</f>
        <v>180.58990068390767</v>
      </c>
      <c r="AK103" s="125" t="e" cm="1">
        <f t="array" ref="AK103">SUMPRODUCT(IF($U$63:$U$102="Connections",IF($C$19:$C$58="Connections",(AK$19:AK$58*AK$63:AK$102)/SUMIF($C$19:$C$58,"Connections",AK$19:AK$58))))</f>
        <v>#DIV/0!</v>
      </c>
      <c r="AL103" s="125" t="e" cm="1">
        <f t="array" ref="AL103">SUMPRODUCT(IF($U$63:$U$102="Connections",IF($C$19:$C$58="Connections",(AL$19:AL$58*AL$63:AL$102)/SUMIF($C$19:$C$58,"Connections",AL$19:AL$58))))</f>
        <v>#DIV/0!</v>
      </c>
      <c r="AM103" s="125" t="e" cm="1">
        <f t="array" ref="AM103">SUMPRODUCT(IF($U$63:$U$102="Connections",IF($C$19:$C$58="Connections",(AM$19:AM$58*AM$63:AM$102)/SUMIF($C$19:$C$58,"Connections",AM$19:AM$58))))</f>
        <v>#DIV/0!</v>
      </c>
    </row>
    <row r="104" spans="1:39" s="95" customFormat="1" x14ac:dyDescent="0.35">
      <c r="A104" s="8"/>
      <c r="X104" s="96" t="s">
        <v>409</v>
      </c>
      <c r="Y104" s="125">
        <f>SUMPRODUCT(Y47:Y48,Y91:Y92)/SUM(Y47:Y48)</f>
        <v>6.041828071607017</v>
      </c>
      <c r="Z104" s="125">
        <f t="shared" ref="Z104:AM104" si="101">SUMPRODUCT(Z47:Z48,Z91:Z92)/SUM(Z47:Z48)</f>
        <v>7.7044963663431343</v>
      </c>
      <c r="AA104" s="125">
        <f t="shared" si="101"/>
        <v>7.6025605725066239</v>
      </c>
      <c r="AB104" s="125">
        <f t="shared" si="101"/>
        <v>9.0204178428318471</v>
      </c>
      <c r="AC104" s="125">
        <f t="shared" si="101"/>
        <v>8.0031465352549755</v>
      </c>
      <c r="AD104" s="125">
        <f t="shared" si="101"/>
        <v>10.038573703951849</v>
      </c>
      <c r="AE104" s="125">
        <f t="shared" si="101"/>
        <v>10.576761870428607</v>
      </c>
      <c r="AF104" s="125">
        <f t="shared" si="101"/>
        <v>11.138447276586765</v>
      </c>
      <c r="AG104" s="125">
        <f t="shared" si="101"/>
        <v>11.725110516605618</v>
      </c>
      <c r="AH104" s="125">
        <f t="shared" si="101"/>
        <v>12.342673373837089</v>
      </c>
      <c r="AI104" s="125">
        <f t="shared" si="101"/>
        <v>7.3718216732781725</v>
      </c>
      <c r="AJ104" s="125">
        <f t="shared" si="101"/>
        <v>8.8358388092970621</v>
      </c>
      <c r="AK104" s="125">
        <f t="shared" si="101"/>
        <v>31.825879163721449</v>
      </c>
      <c r="AL104" s="125" t="e">
        <f t="shared" si="101"/>
        <v>#DIV/0!</v>
      </c>
      <c r="AM104" s="125" t="e">
        <f t="shared" si="101"/>
        <v>#DIV/0!</v>
      </c>
    </row>
    <row r="105" spans="1:39" x14ac:dyDescent="0.35">
      <c r="A105" s="9" t="s">
        <v>219</v>
      </c>
      <c r="B105" s="96" t="s">
        <v>309</v>
      </c>
      <c r="C105" s="95" t="s">
        <v>216</v>
      </c>
      <c r="D105" s="95" t="s">
        <v>217</v>
      </c>
      <c r="E105" s="27">
        <f t="shared" ref="E105:E145" si="102">E62</f>
        <v>3.9909153378664852E-2</v>
      </c>
      <c r="F105" s="27">
        <f t="shared" ref="F105:S105" si="103">F62</f>
        <v>0.10036409874522789</v>
      </c>
      <c r="G105" s="27">
        <f t="shared" si="103"/>
        <v>5.7117963753504197E-2</v>
      </c>
      <c r="H105" s="27">
        <f t="shared" si="103"/>
        <v>2.2608687962007545E-2</v>
      </c>
      <c r="I105" s="27">
        <f t="shared" si="103"/>
        <v>2.5861655271887107E-2</v>
      </c>
      <c r="J105" s="27">
        <f t="shared" si="103"/>
        <v>2.1778243527577512E-2</v>
      </c>
      <c r="K105" s="27">
        <f t="shared" si="103"/>
        <v>2.1112015247234828E-2</v>
      </c>
      <c r="L105" s="27">
        <f t="shared" si="103"/>
        <v>2.0605611437519933E-2</v>
      </c>
      <c r="M105" s="27">
        <f t="shared" si="103"/>
        <v>2.0170109706586503E-2</v>
      </c>
      <c r="N105" s="27">
        <f t="shared" si="103"/>
        <v>2.0170109706586503E-2</v>
      </c>
      <c r="O105" s="27">
        <f t="shared" si="103"/>
        <v>0.02</v>
      </c>
      <c r="P105" s="27">
        <f t="shared" si="103"/>
        <v>0.02</v>
      </c>
      <c r="Q105" s="27">
        <f t="shared" si="103"/>
        <v>0.02</v>
      </c>
      <c r="R105" s="27">
        <f t="shared" si="103"/>
        <v>0.02</v>
      </c>
      <c r="S105" s="27">
        <f t="shared" si="103"/>
        <v>0.02</v>
      </c>
      <c r="W105" s="9" t="s">
        <v>221</v>
      </c>
    </row>
    <row r="106" spans="1:39" x14ac:dyDescent="0.35">
      <c r="A106" s="8" t="str" cm="1">
        <f t="array" ref="A106:A145">TD_service_codes</f>
        <v>WN127</v>
      </c>
      <c r="B106" s="95" t="s">
        <v>276</v>
      </c>
      <c r="C106" s="22">
        <f>IF($B$2="Discounted",INDEX('Top Down inputs'!$D$50:$F$89,MATCH($A106,'Top Down inputs'!$A$50:$A$89,0),MATCH('Copper Weighted Price'!$B$105,'Top Down inputs'!$D$47:$F$47,0)),INDEX('Top Down inputs'!$D$5:$F$44,MATCH($A106,'Top Down inputs'!$A$5:$A$44,0),MATCH('Copper Weighted Price'!$B$105,'Top Down inputs'!$D$2:$F$2,0)))</f>
        <v>5.2499999999999998E-2</v>
      </c>
      <c r="D106" s="210">
        <f t="shared" ref="D106:D145" si="104">D63</f>
        <v>104.78138296514446</v>
      </c>
      <c r="E106" s="210">
        <f t="shared" si="102"/>
        <v>82.936964828483354</v>
      </c>
      <c r="F106" s="210">
        <f t="shared" ref="F106:I125" si="105">F63</f>
        <v>93.50535912215517</v>
      </c>
      <c r="G106" s="210">
        <f t="shared" si="105"/>
        <v>119.55975918857749</v>
      </c>
      <c r="H106" s="210">
        <f t="shared" si="105"/>
        <v>102.32663628171142</v>
      </c>
      <c r="I106" s="210">
        <f t="shared" si="105"/>
        <v>92.01658083452412</v>
      </c>
      <c r="J106" s="26">
        <f t="shared" ref="J106:J117" si="106">D106*(1+($C106+J$62))</f>
        <v>112.56436004618583</v>
      </c>
      <c r="K106" s="26">
        <f>J106*(1+($C106+K$62))</f>
        <v>120.85044943420088</v>
      </c>
      <c r="L106" s="26">
        <f>K106*(1+($C106+L$62))</f>
        <v>129.68529543258722</v>
      </c>
      <c r="M106" s="26">
        <f>L106*(1+($C106+M$62))</f>
        <v>139.10954007900443</v>
      </c>
      <c r="N106" s="26">
        <f>M106*(1+($C106+N$62))</f>
        <v>149.21864561777846</v>
      </c>
      <c r="O106" s="101">
        <f t="shared" ref="O106:O145" si="107">IF(O19=0,0,O324/O19)</f>
        <v>201.97041354638893</v>
      </c>
      <c r="P106" s="101">
        <f t="shared" ref="P106:S106" si="108">IF(P19=0,0,P324/P19)</f>
        <v>239.91397828979851</v>
      </c>
      <c r="Q106" s="101">
        <f t="shared" ref="Q106:Q145" si="109">IF(Q19=0,0,Q324/Q19)</f>
        <v>1790.2432770138284</v>
      </c>
      <c r="R106" s="101">
        <f t="shared" si="108"/>
        <v>0</v>
      </c>
      <c r="S106" s="101">
        <f t="shared" si="108"/>
        <v>0</v>
      </c>
      <c r="U106" s="8" t="s">
        <v>323</v>
      </c>
      <c r="V106" s="8" t="s">
        <v>19</v>
      </c>
      <c r="W106" s="8" t="str" cm="1">
        <f t="array" ref="W106:W145">TD_service_codes</f>
        <v>WN127</v>
      </c>
      <c r="X106" s="95" t="s">
        <v>276</v>
      </c>
      <c r="Y106" s="25">
        <f>E106</f>
        <v>82.936964828483354</v>
      </c>
      <c r="Z106" s="25">
        <f t="shared" ref="Z106:Z111" si="110">F106</f>
        <v>93.50535912215517</v>
      </c>
      <c r="AA106" s="25">
        <f t="shared" ref="AA106:AA111" si="111">G106</f>
        <v>119.55975918857749</v>
      </c>
      <c r="AB106" s="25">
        <f t="shared" ref="AB106:AB111" si="112">H106</f>
        <v>102.32663628171142</v>
      </c>
      <c r="AC106" s="25">
        <f t="shared" ref="AC106:AC111" si="113">I106</f>
        <v>92.01658083452412</v>
      </c>
      <c r="AD106" s="25">
        <f t="shared" ref="AD106:AD111" si="114">J106</f>
        <v>112.56436004618583</v>
      </c>
      <c r="AE106" s="25">
        <f t="shared" ref="AE106:AE111" si="115">K106</f>
        <v>120.85044943420088</v>
      </c>
      <c r="AF106" s="25">
        <f t="shared" ref="AF106:AF111" si="116">L106</f>
        <v>129.68529543258722</v>
      </c>
      <c r="AG106" s="25">
        <f t="shared" ref="AG106:AG111" si="117">M106</f>
        <v>139.10954007900443</v>
      </c>
      <c r="AH106" s="25">
        <f t="shared" ref="AH106:AH111" si="118">N106</f>
        <v>149.21864561777846</v>
      </c>
      <c r="AI106" s="25">
        <f t="shared" ref="AI106:AI111" si="119">O106</f>
        <v>201.97041354638893</v>
      </c>
      <c r="AJ106" s="25">
        <f t="shared" ref="AJ106:AJ111" si="120">P106</f>
        <v>239.91397828979851</v>
      </c>
      <c r="AK106" s="25">
        <f>Q106</f>
        <v>1790.2432770138284</v>
      </c>
      <c r="AL106" s="25">
        <f t="shared" ref="AL106:AL111" si="121">R106</f>
        <v>0</v>
      </c>
      <c r="AM106" s="25">
        <f t="shared" ref="AM106:AM111" si="122">S106</f>
        <v>0</v>
      </c>
    </row>
    <row r="107" spans="1:39" x14ac:dyDescent="0.35">
      <c r="A107" s="8" t="str">
        <v>WN346</v>
      </c>
      <c r="B107" s="95" t="s">
        <v>277</v>
      </c>
      <c r="C107" s="22">
        <f>IF($B$2="Discounted",INDEX('Top Down inputs'!$D$50:$F$89,MATCH($A107,'Top Down inputs'!$A$50:$A$89,0),MATCH('Copper Weighted Price'!$B$105,'Top Down inputs'!$D$47:$F$47,0)),INDEX('Top Down inputs'!$D$5:$F$44,MATCH($A107,'Top Down inputs'!$A$5:$A$44,0),MATCH('Copper Weighted Price'!$B$105,'Top Down inputs'!$D$2:$F$2,0)))</f>
        <v>5.2499999999999998E-2</v>
      </c>
      <c r="D107" s="210">
        <f t="shared" si="104"/>
        <v>118.59890931919473</v>
      </c>
      <c r="E107" s="210">
        <f t="shared" si="102"/>
        <v>92.634154677069048</v>
      </c>
      <c r="F107" s="210">
        <f t="shared" si="105"/>
        <v>77.683953552086592</v>
      </c>
      <c r="G107" s="210">
        <f t="shared" si="105"/>
        <v>97.345747044764323</v>
      </c>
      <c r="H107" s="210">
        <f t="shared" si="105"/>
        <v>119.47884180122281</v>
      </c>
      <c r="I107" s="210">
        <f t="shared" si="105"/>
        <v>105.6733609558806</v>
      </c>
      <c r="J107" s="26">
        <f t="shared" si="106"/>
        <v>127.40822798771096</v>
      </c>
      <c r="K107" s="26">
        <f t="shared" ref="K107:N107" si="123">J107*(1+($C107+K$62))</f>
        <v>136.78700440896552</v>
      </c>
      <c r="L107" s="26">
        <f t="shared" si="123"/>
        <v>146.78690200298968</v>
      </c>
      <c r="M107" s="26">
        <f t="shared" si="123"/>
        <v>157.45392227503689</v>
      </c>
      <c r="N107" s="26">
        <f t="shared" si="123"/>
        <v>168.89611608049617</v>
      </c>
      <c r="O107" s="101">
        <f t="shared" si="107"/>
        <v>183.57043599095243</v>
      </c>
      <c r="P107" s="101">
        <f t="shared" ref="P107:P145" si="124">IF(P20=0,0,P325/P20)</f>
        <v>218.05725314746044</v>
      </c>
      <c r="Q107" s="101">
        <f t="shared" si="109"/>
        <v>1627.1479229100955</v>
      </c>
      <c r="R107" s="101">
        <f t="shared" ref="R107:S126" si="125">IF(R20=0,0,R325/R20)</f>
        <v>0</v>
      </c>
      <c r="S107" s="101">
        <f t="shared" si="125"/>
        <v>0</v>
      </c>
      <c r="U107" s="8" t="s">
        <v>323</v>
      </c>
      <c r="V107" s="8" t="s">
        <v>19</v>
      </c>
      <c r="W107" s="8" t="str">
        <v>WN346</v>
      </c>
      <c r="X107" s="95" t="s">
        <v>277</v>
      </c>
      <c r="Y107" s="25">
        <f>E107</f>
        <v>92.634154677069048</v>
      </c>
      <c r="Z107" s="25">
        <f t="shared" si="110"/>
        <v>77.683953552086592</v>
      </c>
      <c r="AA107" s="25">
        <f t="shared" si="111"/>
        <v>97.345747044764323</v>
      </c>
      <c r="AB107" s="25">
        <f t="shared" si="112"/>
        <v>119.47884180122281</v>
      </c>
      <c r="AC107" s="25">
        <f t="shared" si="113"/>
        <v>105.6733609558806</v>
      </c>
      <c r="AD107" s="25">
        <f t="shared" si="114"/>
        <v>127.40822798771096</v>
      </c>
      <c r="AE107" s="25">
        <f t="shared" si="115"/>
        <v>136.78700440896552</v>
      </c>
      <c r="AF107" s="25">
        <f t="shared" si="116"/>
        <v>146.78690200298968</v>
      </c>
      <c r="AG107" s="25">
        <f t="shared" si="117"/>
        <v>157.45392227503689</v>
      </c>
      <c r="AH107" s="25">
        <f t="shared" si="118"/>
        <v>168.89611608049617</v>
      </c>
      <c r="AI107" s="25">
        <f t="shared" si="119"/>
        <v>183.57043599095243</v>
      </c>
      <c r="AJ107" s="25">
        <f t="shared" si="120"/>
        <v>218.05725314746044</v>
      </c>
      <c r="AK107" s="25">
        <f t="shared" ref="AK107:AK111" si="126">Q107</f>
        <v>1627.1479229100955</v>
      </c>
      <c r="AL107" s="25">
        <f t="shared" si="121"/>
        <v>0</v>
      </c>
      <c r="AM107" s="25">
        <f t="shared" si="122"/>
        <v>0</v>
      </c>
    </row>
    <row r="108" spans="1:39" x14ac:dyDescent="0.35">
      <c r="A108" s="8" t="str">
        <v>WX130</v>
      </c>
      <c r="B108" s="95" t="s">
        <v>278</v>
      </c>
      <c r="C108" s="22">
        <f>IF($B$2="Discounted",INDEX('Top Down inputs'!$D$50:$F$89,MATCH($A108,'Top Down inputs'!$A$50:$A$89,0),MATCH('Copper Weighted Price'!$B$105,'Top Down inputs'!$D$47:$F$47,0)),INDEX('Top Down inputs'!$D$5:$F$44,MATCH($A108,'Top Down inputs'!$A$5:$A$44,0),MATCH('Copper Weighted Price'!$B$105,'Top Down inputs'!$D$2:$F$2,0)))</f>
        <v>5.2499999999999998E-2</v>
      </c>
      <c r="D108" s="210">
        <f t="shared" si="104"/>
        <v>93.250146314302683</v>
      </c>
      <c r="E108" s="210">
        <f t="shared" si="102"/>
        <v>104.76075593650958</v>
      </c>
      <c r="F108" s="210">
        <f t="shared" si="105"/>
        <v>107.58366271225101</v>
      </c>
      <c r="G108" s="210">
        <f t="shared" si="105"/>
        <v>120.04861556646321</v>
      </c>
      <c r="H108" s="210">
        <f t="shared" si="105"/>
        <v>102.59331633344965</v>
      </c>
      <c r="I108" s="210">
        <f t="shared" si="105"/>
        <v>123.30079478141651</v>
      </c>
      <c r="J108" s="26">
        <f t="shared" si="106"/>
        <v>100.17660339121869</v>
      </c>
      <c r="K108" s="26">
        <f t="shared" ref="K108:N108" si="127">J108*(1+($C108+K$62))</f>
        <v>107.55080504746928</v>
      </c>
      <c r="L108" s="26">
        <f t="shared" si="127"/>
        <v>115.41337241106203</v>
      </c>
      <c r="M108" s="26">
        <f t="shared" si="127"/>
        <v>123.80047484578103</v>
      </c>
      <c r="N108" s="26">
        <f t="shared" si="127"/>
        <v>132.79706893455145</v>
      </c>
      <c r="O108" s="101">
        <f t="shared" si="107"/>
        <v>209.7170997489155</v>
      </c>
      <c r="P108" s="101">
        <f t="shared" si="124"/>
        <v>249.11601076959025</v>
      </c>
      <c r="Q108" s="101">
        <f t="shared" si="109"/>
        <v>1858.9090417151699</v>
      </c>
      <c r="R108" s="101">
        <f t="shared" si="125"/>
        <v>0</v>
      </c>
      <c r="S108" s="101">
        <f t="shared" si="125"/>
        <v>0</v>
      </c>
      <c r="U108" s="8" t="s">
        <v>323</v>
      </c>
      <c r="V108" s="8" t="s">
        <v>19</v>
      </c>
      <c r="W108" s="8" t="str">
        <v>WX130</v>
      </c>
      <c r="X108" s="95" t="s">
        <v>278</v>
      </c>
      <c r="Y108" s="25">
        <f>E108</f>
        <v>104.76075593650958</v>
      </c>
      <c r="Z108" s="25">
        <f t="shared" si="110"/>
        <v>107.58366271225101</v>
      </c>
      <c r="AA108" s="25">
        <f t="shared" si="111"/>
        <v>120.04861556646321</v>
      </c>
      <c r="AB108" s="25">
        <f t="shared" si="112"/>
        <v>102.59331633344965</v>
      </c>
      <c r="AC108" s="25">
        <f t="shared" si="113"/>
        <v>123.30079478141651</v>
      </c>
      <c r="AD108" s="25">
        <f t="shared" si="114"/>
        <v>100.17660339121869</v>
      </c>
      <c r="AE108" s="25">
        <f t="shared" si="115"/>
        <v>107.55080504746928</v>
      </c>
      <c r="AF108" s="25">
        <f t="shared" si="116"/>
        <v>115.41337241106203</v>
      </c>
      <c r="AG108" s="25">
        <f t="shared" si="117"/>
        <v>123.80047484578103</v>
      </c>
      <c r="AH108" s="25">
        <f t="shared" si="118"/>
        <v>132.79706893455145</v>
      </c>
      <c r="AI108" s="25">
        <f t="shared" si="119"/>
        <v>209.7170997489155</v>
      </c>
      <c r="AJ108" s="25">
        <f t="shared" si="120"/>
        <v>249.11601076959025</v>
      </c>
      <c r="AK108" s="25">
        <f t="shared" si="126"/>
        <v>1858.9090417151699</v>
      </c>
      <c r="AL108" s="25">
        <f t="shared" si="121"/>
        <v>0</v>
      </c>
      <c r="AM108" s="25">
        <f t="shared" si="122"/>
        <v>0</v>
      </c>
    </row>
    <row r="109" spans="1:39" x14ac:dyDescent="0.35">
      <c r="A109" s="8" t="str">
        <v>WX347</v>
      </c>
      <c r="B109" s="95" t="s">
        <v>279</v>
      </c>
      <c r="C109" s="22">
        <f>IF($B$2="Discounted",INDEX('Top Down inputs'!$D$50:$F$89,MATCH($A109,'Top Down inputs'!$A$50:$A$89,0),MATCH('Copper Weighted Price'!$B$105,'Top Down inputs'!$D$47:$F$47,0)),INDEX('Top Down inputs'!$D$5:$F$44,MATCH($A109,'Top Down inputs'!$A$5:$A$44,0),MATCH('Copper Weighted Price'!$B$105,'Top Down inputs'!$D$2:$F$2,0)))</f>
        <v>5.2499999999999998E-2</v>
      </c>
      <c r="D109" s="210">
        <f t="shared" si="104"/>
        <v>120.51665507760933</v>
      </c>
      <c r="E109" s="210">
        <f t="shared" si="102"/>
        <v>76.605711924791905</v>
      </c>
      <c r="F109" s="210">
        <f t="shared" si="105"/>
        <v>100.32455123990567</v>
      </c>
      <c r="G109" s="210">
        <f t="shared" si="105"/>
        <v>102.81234030582053</v>
      </c>
      <c r="H109" s="210">
        <f t="shared" si="105"/>
        <v>111.21019975341217</v>
      </c>
      <c r="I109" s="210">
        <f t="shared" si="105"/>
        <v>95.239429203723688</v>
      </c>
      <c r="J109" s="26">
        <f t="shared" si="106"/>
        <v>129.46842053259306</v>
      </c>
      <c r="K109" s="26">
        <f t="shared" ref="K109:N109" si="128">J109*(1+($C109+K$62))</f>
        <v>138.99885187887369</v>
      </c>
      <c r="L109" s="26">
        <f t="shared" si="128"/>
        <v>149.16044793459201</v>
      </c>
      <c r="M109" s="26">
        <f t="shared" si="128"/>
        <v>159.9999540498824</v>
      </c>
      <c r="N109" s="26">
        <f t="shared" si="128"/>
        <v>171.62716826373617</v>
      </c>
      <c r="O109" s="101">
        <f t="shared" si="107"/>
        <v>185.84489541356152</v>
      </c>
      <c r="P109" s="101">
        <f t="shared" si="124"/>
        <v>220.75900831523666</v>
      </c>
      <c r="Q109" s="101">
        <f t="shared" si="109"/>
        <v>1647.3084782046535</v>
      </c>
      <c r="R109" s="101">
        <f t="shared" si="125"/>
        <v>0</v>
      </c>
      <c r="S109" s="101">
        <f t="shared" si="125"/>
        <v>0</v>
      </c>
      <c r="U109" s="8" t="s">
        <v>323</v>
      </c>
      <c r="V109" s="8" t="s">
        <v>19</v>
      </c>
      <c r="W109" s="8" t="str">
        <v>WX347</v>
      </c>
      <c r="X109" s="95" t="s">
        <v>279</v>
      </c>
      <c r="Y109" s="25">
        <f t="shared" ref="Y109:Y111" si="129">E109</f>
        <v>76.605711924791905</v>
      </c>
      <c r="Z109" s="25">
        <f t="shared" si="110"/>
        <v>100.32455123990567</v>
      </c>
      <c r="AA109" s="25">
        <f t="shared" si="111"/>
        <v>102.81234030582053</v>
      </c>
      <c r="AB109" s="25">
        <f t="shared" si="112"/>
        <v>111.21019975341217</v>
      </c>
      <c r="AC109" s="25">
        <f t="shared" si="113"/>
        <v>95.239429203723688</v>
      </c>
      <c r="AD109" s="25">
        <f t="shared" si="114"/>
        <v>129.46842053259306</v>
      </c>
      <c r="AE109" s="25">
        <f t="shared" si="115"/>
        <v>138.99885187887369</v>
      </c>
      <c r="AF109" s="25">
        <f t="shared" si="116"/>
        <v>149.16044793459201</v>
      </c>
      <c r="AG109" s="25">
        <f t="shared" si="117"/>
        <v>159.9999540498824</v>
      </c>
      <c r="AH109" s="25">
        <f t="shared" si="118"/>
        <v>171.62716826373617</v>
      </c>
      <c r="AI109" s="25">
        <f t="shared" si="119"/>
        <v>185.84489541356152</v>
      </c>
      <c r="AJ109" s="25">
        <f t="shared" si="120"/>
        <v>220.75900831523666</v>
      </c>
      <c r="AK109" s="25">
        <f t="shared" si="126"/>
        <v>1647.3084782046535</v>
      </c>
      <c r="AL109" s="25">
        <f t="shared" si="121"/>
        <v>0</v>
      </c>
      <c r="AM109" s="25">
        <f t="shared" si="122"/>
        <v>0</v>
      </c>
    </row>
    <row r="110" spans="1:39" x14ac:dyDescent="0.35">
      <c r="A110" s="8" t="str">
        <v>WX129</v>
      </c>
      <c r="B110" s="95" t="s">
        <v>280</v>
      </c>
      <c r="C110" s="22">
        <f>IF($B$2="Discounted",INDEX('Top Down inputs'!$D$50:$F$89,MATCH($A110,'Top Down inputs'!$A$50:$A$89,0),MATCH('Copper Weighted Price'!$B$105,'Top Down inputs'!$D$47:$F$47,0)),INDEX('Top Down inputs'!$D$5:$F$44,MATCH($A110,'Top Down inputs'!$A$5:$A$44,0),MATCH('Copper Weighted Price'!$B$105,'Top Down inputs'!$D$2:$F$2,0)))</f>
        <v>0.13500000000000001</v>
      </c>
      <c r="D110" s="210">
        <f t="shared" si="104"/>
        <v>24.789416722714481</v>
      </c>
      <c r="E110" s="210">
        <f t="shared" si="102"/>
        <v>32.3896301113286</v>
      </c>
      <c r="F110" s="210">
        <f t="shared" si="105"/>
        <v>32.221593547416241</v>
      </c>
      <c r="G110" s="210">
        <f t="shared" si="105"/>
        <v>36.838559148955341</v>
      </c>
      <c r="H110" s="210">
        <f t="shared" si="105"/>
        <v>23.018476663586526</v>
      </c>
      <c r="I110" s="210">
        <f t="shared" si="105"/>
        <v>27.864720868407709</v>
      </c>
      <c r="J110" s="26">
        <f t="shared" si="106"/>
        <v>28.675857934574815</v>
      </c>
      <c r="K110" s="26">
        <f t="shared" ref="K110:N110" si="130">J110*(1+($C110+K$62))</f>
        <v>33.152503905684696</v>
      </c>
      <c r="L110" s="26">
        <f t="shared" si="130"/>
        <v>38.311219546613529</v>
      </c>
      <c r="M110" s="26">
        <f t="shared" si="130"/>
        <v>44.255975686654672</v>
      </c>
      <c r="N110" s="26">
        <f t="shared" si="130"/>
        <v>51.123180289124903</v>
      </c>
      <c r="O110" s="101">
        <f t="shared" si="107"/>
        <v>0</v>
      </c>
      <c r="P110" s="101">
        <f t="shared" si="124"/>
        <v>0</v>
      </c>
      <c r="Q110" s="101">
        <f t="shared" si="109"/>
        <v>0</v>
      </c>
      <c r="R110" s="101">
        <f t="shared" si="125"/>
        <v>0</v>
      </c>
      <c r="S110" s="101">
        <f t="shared" si="125"/>
        <v>0</v>
      </c>
      <c r="U110" s="8" t="s">
        <v>13</v>
      </c>
      <c r="V110" s="8" t="s">
        <v>19</v>
      </c>
      <c r="W110" s="8" t="str">
        <v>WX129</v>
      </c>
      <c r="X110" s="95" t="s">
        <v>280</v>
      </c>
      <c r="Y110" s="25">
        <f t="shared" si="129"/>
        <v>32.3896301113286</v>
      </c>
      <c r="Z110" s="25">
        <f t="shared" si="110"/>
        <v>32.221593547416241</v>
      </c>
      <c r="AA110" s="25">
        <f t="shared" si="111"/>
        <v>36.838559148955341</v>
      </c>
      <c r="AB110" s="25">
        <f t="shared" si="112"/>
        <v>23.018476663586526</v>
      </c>
      <c r="AC110" s="25">
        <f t="shared" si="113"/>
        <v>27.864720868407709</v>
      </c>
      <c r="AD110" s="25">
        <f t="shared" si="114"/>
        <v>28.675857934574815</v>
      </c>
      <c r="AE110" s="25">
        <f t="shared" si="115"/>
        <v>33.152503905684696</v>
      </c>
      <c r="AF110" s="25">
        <f t="shared" si="116"/>
        <v>38.311219546613529</v>
      </c>
      <c r="AG110" s="25">
        <f t="shared" si="117"/>
        <v>44.255975686654672</v>
      </c>
      <c r="AH110" s="25">
        <f t="shared" si="118"/>
        <v>51.123180289124903</v>
      </c>
      <c r="AI110" s="25">
        <f t="shared" si="119"/>
        <v>0</v>
      </c>
      <c r="AJ110" s="25">
        <f t="shared" si="120"/>
        <v>0</v>
      </c>
      <c r="AK110" s="25">
        <f t="shared" si="126"/>
        <v>0</v>
      </c>
      <c r="AL110" s="25">
        <f t="shared" si="121"/>
        <v>0</v>
      </c>
      <c r="AM110" s="25">
        <f t="shared" si="122"/>
        <v>0</v>
      </c>
    </row>
    <row r="111" spans="1:39" x14ac:dyDescent="0.35">
      <c r="A111" s="8" t="str">
        <v>WN123</v>
      </c>
      <c r="B111" s="95" t="s">
        <v>281</v>
      </c>
      <c r="C111" s="22">
        <f>IF($B$2="Discounted",INDEX('Top Down inputs'!$D$50:$F$89,MATCH($A111,'Top Down inputs'!$A$50:$A$89,0),MATCH('Copper Weighted Price'!$B$105,'Top Down inputs'!$D$47:$F$47,0)),INDEX('Top Down inputs'!$D$5:$F$44,MATCH($A111,'Top Down inputs'!$A$5:$A$44,0),MATCH('Copper Weighted Price'!$B$105,'Top Down inputs'!$D$2:$F$2,0)))</f>
        <v>0.13500000000000001</v>
      </c>
      <c r="D111" s="210">
        <f t="shared" si="104"/>
        <v>27.786926960618572</v>
      </c>
      <c r="E111" s="210">
        <f t="shared" si="102"/>
        <v>40.934471237697835</v>
      </c>
      <c r="F111" s="210">
        <f t="shared" si="105"/>
        <v>20.862392559241666</v>
      </c>
      <c r="G111" s="210">
        <f t="shared" si="105"/>
        <v>54.26955180537766</v>
      </c>
      <c r="H111" s="210">
        <f t="shared" si="105"/>
        <v>23.878264645741154</v>
      </c>
      <c r="I111" s="210">
        <f t="shared" si="105"/>
        <v>22.100822181462171</v>
      </c>
      <c r="J111" s="26">
        <f t="shared" si="106"/>
        <v>32.143312562533438</v>
      </c>
      <c r="K111" s="26">
        <f t="shared" ref="K111:N111" si="131">J111*(1+($C111+K$62))</f>
        <v>37.161269863392292</v>
      </c>
      <c r="L111" s="26">
        <f t="shared" si="131"/>
        <v>42.943771982280133</v>
      </c>
      <c r="M111" s="26">
        <f t="shared" si="131"/>
        <v>49.607361791985177</v>
      </c>
      <c r="N111" s="26">
        <f t="shared" si="131"/>
        <v>57.304941563501842</v>
      </c>
      <c r="O111" s="101">
        <f t="shared" si="107"/>
        <v>0</v>
      </c>
      <c r="P111" s="101">
        <f t="shared" si="124"/>
        <v>0</v>
      </c>
      <c r="Q111" s="101">
        <f t="shared" si="109"/>
        <v>0</v>
      </c>
      <c r="R111" s="101">
        <f t="shared" si="125"/>
        <v>0</v>
      </c>
      <c r="S111" s="101">
        <f t="shared" si="125"/>
        <v>0</v>
      </c>
      <c r="U111" s="8" t="s">
        <v>13</v>
      </c>
      <c r="V111" s="8" t="s">
        <v>19</v>
      </c>
      <c r="W111" s="8" t="str">
        <v>WN123</v>
      </c>
      <c r="X111" s="95" t="s">
        <v>281</v>
      </c>
      <c r="Y111" s="25">
        <f t="shared" si="129"/>
        <v>40.934471237697835</v>
      </c>
      <c r="Z111" s="25">
        <f t="shared" si="110"/>
        <v>20.862392559241666</v>
      </c>
      <c r="AA111" s="25">
        <f t="shared" si="111"/>
        <v>54.26955180537766</v>
      </c>
      <c r="AB111" s="25">
        <f t="shared" si="112"/>
        <v>23.878264645741154</v>
      </c>
      <c r="AC111" s="25">
        <f t="shared" si="113"/>
        <v>22.100822181462171</v>
      </c>
      <c r="AD111" s="25">
        <f t="shared" si="114"/>
        <v>32.143312562533438</v>
      </c>
      <c r="AE111" s="25">
        <f t="shared" si="115"/>
        <v>37.161269863392292</v>
      </c>
      <c r="AF111" s="25">
        <f t="shared" si="116"/>
        <v>42.943771982280133</v>
      </c>
      <c r="AG111" s="25">
        <f t="shared" si="117"/>
        <v>49.607361791985177</v>
      </c>
      <c r="AH111" s="25">
        <f t="shared" si="118"/>
        <v>57.304941563501842</v>
      </c>
      <c r="AI111" s="25">
        <f t="shared" si="119"/>
        <v>0</v>
      </c>
      <c r="AJ111" s="25">
        <f t="shared" si="120"/>
        <v>0</v>
      </c>
      <c r="AK111" s="25">
        <f t="shared" si="126"/>
        <v>0</v>
      </c>
      <c r="AL111" s="25">
        <f t="shared" si="121"/>
        <v>0</v>
      </c>
      <c r="AM111" s="25">
        <f t="shared" si="122"/>
        <v>0</v>
      </c>
    </row>
    <row r="112" spans="1:39" x14ac:dyDescent="0.35">
      <c r="A112" s="8" t="str">
        <v>WN300</v>
      </c>
      <c r="B112" s="95" t="s">
        <v>282</v>
      </c>
      <c r="C112" s="22">
        <f>IF($B$2="Discounted",INDEX('Top Down inputs'!$D$50:$F$89,MATCH($A112,'Top Down inputs'!$A$50:$A$89,0),MATCH('Copper Weighted Price'!$B$105,'Top Down inputs'!$D$47:$F$47,0)),INDEX('Top Down inputs'!$D$5:$F$44,MATCH($A112,'Top Down inputs'!$A$5:$A$44,0),MATCH('Copper Weighted Price'!$B$105,'Top Down inputs'!$D$2:$F$2,0)))</f>
        <v>2.5000000000000001E-3</v>
      </c>
      <c r="D112" s="210">
        <f t="shared" si="104"/>
        <v>81.300481893466483</v>
      </c>
      <c r="E112" s="210">
        <f t="shared" si="102"/>
        <v>84.88243645555265</v>
      </c>
      <c r="F112" s="210">
        <f t="shared" si="105"/>
        <v>75.528201175576115</v>
      </c>
      <c r="G112" s="210">
        <f t="shared" si="105"/>
        <v>93.097763389885969</v>
      </c>
      <c r="H112" s="210">
        <f t="shared" si="105"/>
        <v>91.453519242778285</v>
      </c>
      <c r="I112" s="210">
        <f t="shared" si="105"/>
        <v>88.337593870889592</v>
      </c>
      <c r="J112" s="26">
        <f t="shared" si="106"/>
        <v>83.274314791785457</v>
      </c>
      <c r="K112" s="26">
        <f t="shared" ref="K112:N112" si="132">J112*(1+($C112+K$62))</f>
        <v>85.240589182352124</v>
      </c>
      <c r="L112" s="26">
        <f t="shared" si="132"/>
        <v>87.210125114704809</v>
      </c>
      <c r="M112" s="26">
        <f t="shared" si="132"/>
        <v>89.187188218580303</v>
      </c>
      <c r="N112" s="26">
        <f t="shared" si="132"/>
        <v>91.20907155991749</v>
      </c>
      <c r="O112" s="101">
        <f t="shared" si="107"/>
        <v>0</v>
      </c>
      <c r="P112" s="101">
        <f t="shared" si="124"/>
        <v>0</v>
      </c>
      <c r="Q112" s="101">
        <f t="shared" si="109"/>
        <v>0</v>
      </c>
      <c r="R112" s="101">
        <f t="shared" si="125"/>
        <v>0</v>
      </c>
      <c r="S112" s="101">
        <f t="shared" si="125"/>
        <v>0</v>
      </c>
      <c r="U112" s="8" t="s">
        <v>323</v>
      </c>
      <c r="V112" s="8" t="s">
        <v>199</v>
      </c>
      <c r="W112" s="8" t="str">
        <v>WN300</v>
      </c>
      <c r="X112" s="95" t="s">
        <v>282</v>
      </c>
      <c r="Y112" s="25" cm="1">
        <f t="array" ref="Y112">E112+SUMPRODUCT(IF($U$106:$U$145="Rentals",IF($V$106:$V$145="Legacy",IF($C$19:$C$58="Rentals",IF($D$19:$D$58="Legacy",E$106:E$145*Y$19:Y$58)))))/SUMIFS(Y$19:Y$58,$C$19:$C$58,"Rentals",$D$19:$D$58,"Legacy")</f>
        <v>162.18413068763567</v>
      </c>
      <c r="Z112" s="25" cm="1">
        <f t="array" ref="Z112">F112+SUMPRODUCT(IF($U$106:$U$145="Rentals",IF($V$106:$V$145="Legacy",IF($C$19:$C$58="Rentals",IF($D$19:$D$58="Legacy",F$106:F$145*Z$19:Z$58)))))/SUMIFS(Z$19:Z$58,$C$19:$C$58,"Rentals",$D$19:$D$58,"Legacy")</f>
        <v>181.94332371868643</v>
      </c>
      <c r="AA112" s="25" cm="1">
        <f t="array" ref="AA112">G112+SUMPRODUCT(IF($U$106:$U$145="Rentals",IF($V$106:$V$145="Legacy",IF($C$19:$C$58="Rentals",IF($D$19:$D$58="Legacy",G$106:G$145*AA$19:AA$58)))))/SUMIFS(AA$19:AA$58,$C$19:$C$58,"Rentals",$D$19:$D$58,"Legacy")</f>
        <v>202.26163832147017</v>
      </c>
      <c r="AB112" s="25" cm="1">
        <f t="array" ref="AB112">H112+SUMPRODUCT(IF($U$106:$U$145="Rentals",IF($V$106:$V$145="Legacy",IF($C$19:$C$58="Rentals",IF($D$19:$D$58="Legacy",H$106:H$145*AB$19:AB$58)))))/SUMIFS(AB$19:AB$58,$C$19:$C$58,"Rentals",$D$19:$D$58,"Legacy")</f>
        <v>211.01666862941437</v>
      </c>
      <c r="AC112" s="25" cm="1">
        <f t="array" ref="AC112">I112+SUMPRODUCT(IF($U$106:$U$145="Rentals",IF($V$106:$V$145="Legacy",IF($C$19:$C$58="Rentals",IF($D$19:$D$58="Legacy",I$106:I$145*AC$19:AC$58)))))/SUMIFS(AC$19:AC$58,$C$19:$C$58,"Rentals",$D$19:$D$58,"Legacy")</f>
        <v>212.24466170663487</v>
      </c>
      <c r="AD112" s="25" cm="1">
        <f t="array" ref="AD112">J112+SUMPRODUCT(IF($U$106:$U$145="Rentals",IF($V$106:$V$145="Legacy",IF($C$19:$C$58="Rentals",IF($D$19:$D$58="Legacy",J$106:J$145*AD$19:AD$58)))))/SUMIFS(AD$19:AD$58,$C$19:$C$58,"Rentals",$D$19:$D$58,"Legacy")</f>
        <v>202.98824655931875</v>
      </c>
      <c r="AE112" s="25" cm="1">
        <f t="array" ref="AE112">K112+SUMPRODUCT(IF($U$106:$U$145="Rentals",IF($V$106:$V$145="Legacy",IF($C$19:$C$58="Rentals",IF($D$19:$D$58="Legacy",K$106:K$145*AE$19:AE$58)))))/SUMIFS(AE$19:AE$58,$C$19:$C$58,"Rentals",$D$19:$D$58,"Legacy")</f>
        <v>207.7368910869871</v>
      </c>
      <c r="AF112" s="25" cm="1">
        <f t="array" ref="AF112">L112+SUMPRODUCT(IF($U$106:$U$145="Rentals",IF($V$106:$V$145="Legacy",IF($C$19:$C$58="Rentals",IF($D$19:$D$58="Legacy",L$106:L$145*AF$19:AF$58)))))/SUMIFS(AF$19:AF$58,$C$19:$C$58,"Rentals",$D$19:$D$58,"Legacy")</f>
        <v>210.25010651603876</v>
      </c>
      <c r="AG112" s="25" cm="1">
        <f t="array" ref="AG112">M112+SUMPRODUCT(IF($U$106:$U$145="Rentals",IF($V$106:$V$145="Legacy",IF($C$19:$C$58="Rentals",IF($D$19:$D$58="Legacy",M$106:M$145*AG$19:AG$58)))))/SUMIFS(AG$19:AG$58,$C$19:$C$58,"Rentals",$D$19:$D$58,"Legacy")</f>
        <v>211.3184314247859</v>
      </c>
      <c r="AH112" s="25" cm="1">
        <f t="array" ref="AH112">N112+SUMPRODUCT(IF($U$106:$U$145="Rentals",IF($V$106:$V$145="Legacy",IF($C$19:$C$58="Rentals",IF($D$19:$D$58="Legacy",N$106:N$145*AH$19:AH$58)))))/SUMIFS(AH$19:AH$58,$C$19:$C$58,"Rentals",$D$19:$D$58,"Legacy")</f>
        <v>213.63255346644021</v>
      </c>
      <c r="AI112" s="25" cm="1">
        <f t="array" ref="AI112">O112+SUMPRODUCT(IF($U$106:$U$145="Rentals",IF($V$106:$V$145="Legacy",IF($C$19:$C$58="Rentals",IF($D$19:$D$58="Legacy",O$106:O$145*AI$19:AI$58)))))/SUMIFS(AI$19:AI$58,$C$19:$C$58,"Rentals",$D$19:$D$58,"Legacy")</f>
        <v>133.54728619084744</v>
      </c>
      <c r="AJ112" s="25" cm="1">
        <f t="array" ref="AJ112">P112+SUMPRODUCT(IF($U$106:$U$145="Rentals",IF($V$106:$V$145="Legacy",IF($C$19:$C$58="Rentals",IF($D$19:$D$58="Legacy",P$106:P$145*AJ$19:AJ$58)))))/SUMIFS(AJ$19:AJ$58,$C$19:$C$58,"Rentals",$D$19:$D$58,"Legacy")</f>
        <v>174.26743066655402</v>
      </c>
      <c r="AK112" s="25" cm="1">
        <f t="array" ref="AK112">Q112+SUMPRODUCT(IF($U$106:$U$145="Rentals",IF($V$106:$V$145="Legacy",IF($C$19:$C$58="Rentals",IF($D$19:$D$58="Legacy",Q$106:Q$145*AK$19:AK$58)))))/SUMIFS(AK$19:AK$58,$C$19:$C$58,"Rentals",$D$19:$D$58,"Legacy")</f>
        <v>1323.7528483451574</v>
      </c>
      <c r="AL112" s="25" cm="1">
        <f t="array" ref="AL112">R112+IF(SUM(AL19:AL58)=0,0,SUMPRODUCT(IF($U$106:$U$145="Rentals",IF($V$106:$V$145="Legacy",IF($C$19:$C$58="Rentals",IF($D$19:$D$58="Legacy",R$106:R$145*AL$19:AL$58)))))/SUMIFS(AL$19:AL$58,$C$19:$C$58,"Rentals",$D$19:$D$58,"Legacy"))</f>
        <v>0</v>
      </c>
      <c r="AM112" s="25" cm="1">
        <f t="array" ref="AM112">S112+IF(SUM(AM19:AM58)=0,0,SUMPRODUCT(IF($U$106:$U$145="Rentals",IF($V$106:$V$145="Legacy",IF($C$19:$C$58="Rentals",IF($D$19:$D$58="Legacy",S$106:S$145*AM$19:AM$58)))))/SUMIFS(AM$19:AM$58,$C$19:$C$58,"Rentals",$D$19:$D$58,"Legacy"))</f>
        <v>0</v>
      </c>
    </row>
    <row r="113" spans="1:39" x14ac:dyDescent="0.35">
      <c r="A113" s="8" t="str">
        <v>WN301</v>
      </c>
      <c r="B113" s="95" t="s">
        <v>283</v>
      </c>
      <c r="C113" s="22">
        <f>IF($B$2="Discounted",INDEX('Top Down inputs'!$D$50:$F$89,MATCH($A113,'Top Down inputs'!$A$50:$A$89,0),MATCH('Copper Weighted Price'!$B$105,'Top Down inputs'!$D$47:$F$47,0)),INDEX('Top Down inputs'!$D$5:$F$44,MATCH($A113,'Top Down inputs'!$A$5:$A$44,0),MATCH('Copper Weighted Price'!$B$105,'Top Down inputs'!$D$2:$F$2,0)))</f>
        <v>2.5000000000000001E-3</v>
      </c>
      <c r="D113" s="210">
        <f t="shared" si="104"/>
        <v>65.685987126866706</v>
      </c>
      <c r="E113" s="210">
        <f t="shared" si="102"/>
        <v>51.305807134545638</v>
      </c>
      <c r="F113" s="210">
        <f t="shared" si="105"/>
        <v>63.194991011256086</v>
      </c>
      <c r="G113" s="210">
        <f t="shared" si="105"/>
        <v>68.753113619987033</v>
      </c>
      <c r="H113" s="210">
        <f t="shared" si="105"/>
        <v>70.944115683970153</v>
      </c>
      <c r="I113" s="210">
        <f t="shared" si="105"/>
        <v>86.566177794775641</v>
      </c>
      <c r="J113" s="26">
        <f t="shared" si="106"/>
        <v>67.280727518682099</v>
      </c>
      <c r="K113" s="26">
        <f t="shared" ref="K113:N113" si="133">J113*(1+($C113+K$62))</f>
        <v>68.869361082698262</v>
      </c>
      <c r="L113" s="26">
        <f t="shared" si="133"/>
        <v>70.460629779825339</v>
      </c>
      <c r="M113" s="26">
        <f t="shared" si="133"/>
        <v>72.057979986929155</v>
      </c>
      <c r="N113" s="26">
        <f t="shared" si="133"/>
        <v>73.691542298467851</v>
      </c>
      <c r="O113" s="101">
        <f t="shared" si="107"/>
        <v>0</v>
      </c>
      <c r="P113" s="101">
        <f t="shared" si="124"/>
        <v>0</v>
      </c>
      <c r="Q113" s="101">
        <f t="shared" si="109"/>
        <v>0</v>
      </c>
      <c r="R113" s="101">
        <f t="shared" si="125"/>
        <v>0</v>
      </c>
      <c r="S113" s="101">
        <f t="shared" si="125"/>
        <v>0</v>
      </c>
      <c r="U113" s="8" t="s">
        <v>323</v>
      </c>
      <c r="V113" s="8" t="s">
        <v>199</v>
      </c>
      <c r="W113" s="8" t="str">
        <v>WN301</v>
      </c>
      <c r="X113" s="95" t="s">
        <v>283</v>
      </c>
      <c r="Y113" s="25" cm="1">
        <f t="array" ref="Y113">E113+SUMPRODUCT(IF($U$106:$U$145="Rentals",IF($V$106:$V$145="Legacy",IF($C$19:$C$58="Rentals",IF($D$19:$D$58="Legacy",E$106:E$145*Y$19:Y$58)))))/SUMIFS(Y$19:Y$58,$C$19:$C$58,"Rentals",$D$19:$D$58,"Legacy")</f>
        <v>128.60750136662864</v>
      </c>
      <c r="Z113" s="25" cm="1">
        <f t="array" ref="Z113">F113+SUMPRODUCT(IF($U$106:$U$145="Rentals",IF($V$106:$V$145="Legacy",IF($C$19:$C$58="Rentals",IF($D$19:$D$58="Legacy",F$106:F$145*Z$19:Z$58)))))/SUMIFS(Z$19:Z$58,$C$19:$C$58,"Rentals",$D$19:$D$58,"Legacy")</f>
        <v>169.61011355436639</v>
      </c>
      <c r="AA113" s="25" cm="1">
        <f t="array" ref="AA113">G113+SUMPRODUCT(IF($U$106:$U$145="Rentals",IF($V$106:$V$145="Legacy",IF($C$19:$C$58="Rentals",IF($D$19:$D$58="Legacy",G$106:G$145*AA$19:AA$58)))))/SUMIFS(AA$19:AA$58,$C$19:$C$58,"Rentals",$D$19:$D$58,"Legacy")</f>
        <v>177.91698855157125</v>
      </c>
      <c r="AB113" s="25" cm="1">
        <f t="array" ref="AB113">H113+SUMPRODUCT(IF($U$106:$U$145="Rentals",IF($V$106:$V$145="Legacy",IF($C$19:$C$58="Rentals",IF($D$19:$D$58="Legacy",H$106:H$145*AB$19:AB$58)))))/SUMIFS(AB$19:AB$58,$C$19:$C$58,"Rentals",$D$19:$D$58,"Legacy")</f>
        <v>190.50726507060622</v>
      </c>
      <c r="AC113" s="25" cm="1">
        <f t="array" ref="AC113">I113+SUMPRODUCT(IF($U$106:$U$145="Rentals",IF($V$106:$V$145="Legacy",IF($C$19:$C$58="Rentals",IF($D$19:$D$58="Legacy",I$106:I$145*AC$19:AC$58)))))/SUMIFS(AC$19:AC$58,$C$19:$C$58,"Rentals",$D$19:$D$58,"Legacy")</f>
        <v>210.47324563052092</v>
      </c>
      <c r="AD113" s="25" cm="1">
        <f t="array" ref="AD113">J113+SUMPRODUCT(IF($U$106:$U$145="Rentals",IF($V$106:$V$145="Legacy",IF($C$19:$C$58="Rentals",IF($D$19:$D$58="Legacy",J$106:J$145*AD$19:AD$58)))))/SUMIFS(AD$19:AD$58,$C$19:$C$58,"Rentals",$D$19:$D$58,"Legacy")</f>
        <v>186.99465928621538</v>
      </c>
      <c r="AE113" s="25" cm="1">
        <f t="array" ref="AE113">K113+SUMPRODUCT(IF($U$106:$U$145="Rentals",IF($V$106:$V$145="Legacy",IF($C$19:$C$58="Rentals",IF($D$19:$D$58="Legacy",K$106:K$145*AE$19:AE$58)))))/SUMIFS(AE$19:AE$58,$C$19:$C$58,"Rentals",$D$19:$D$58,"Legacy")</f>
        <v>191.36566298733322</v>
      </c>
      <c r="AF113" s="25" cm="1">
        <f t="array" ref="AF113">L113+SUMPRODUCT(IF($U$106:$U$145="Rentals",IF($V$106:$V$145="Legacy",IF($C$19:$C$58="Rentals",IF($D$19:$D$58="Legacy",L$106:L$145*AF$19:AF$58)))))/SUMIFS(AF$19:AF$58,$C$19:$C$58,"Rentals",$D$19:$D$58,"Legacy")</f>
        <v>193.50061118115929</v>
      </c>
      <c r="AG113" s="25" cm="1">
        <f t="array" ref="AG113">M113+SUMPRODUCT(IF($U$106:$U$145="Rentals",IF($V$106:$V$145="Legacy",IF($C$19:$C$58="Rentals",IF($D$19:$D$58="Legacy",M$106:M$145*AG$19:AG$58)))))/SUMIFS(AG$19:AG$58,$C$19:$C$58,"Rentals",$D$19:$D$58,"Legacy")</f>
        <v>194.18922319313475</v>
      </c>
      <c r="AH113" s="25" cm="1">
        <f t="array" ref="AH113">N113+SUMPRODUCT(IF($U$106:$U$145="Rentals",IF($V$106:$V$145="Legacy",IF($C$19:$C$58="Rentals",IF($D$19:$D$58="Legacy",N$106:N$145*AH$19:AH$58)))))/SUMIFS(AH$19:AH$58,$C$19:$C$58,"Rentals",$D$19:$D$58,"Legacy")</f>
        <v>196.11502420499056</v>
      </c>
      <c r="AI113" s="25" cm="1">
        <f t="array" ref="AI113">O113+SUMPRODUCT(IF($U$106:$U$145="Rentals",IF($V$106:$V$145="Legacy",IF($C$19:$C$58="Rentals",IF($D$19:$D$58="Legacy",O$106:O$145*AI$19:AI$58)))))/SUMIFS(AI$19:AI$58,$C$19:$C$58,"Rentals",$D$19:$D$58,"Legacy")</f>
        <v>133.54728619084744</v>
      </c>
      <c r="AJ113" s="25" cm="1">
        <f t="array" ref="AJ113">P113+SUMPRODUCT(IF($U$106:$U$145="Rentals",IF($V$106:$V$145="Legacy",IF($C$19:$C$58="Rentals",IF($D$19:$D$58="Legacy",P$106:P$145*AJ$19:AJ$58)))))/SUMIFS(AJ$19:AJ$58,$C$19:$C$58,"Rentals",$D$19:$D$58,"Legacy")</f>
        <v>174.26743066655402</v>
      </c>
      <c r="AK113" s="25" cm="1">
        <f t="array" ref="AK113">Q113+SUMPRODUCT(IF($U$106:$U$145="Rentals",IF($V$106:$V$145="Legacy",IF($C$19:$C$58="Rentals",IF($D$19:$D$58="Legacy",Q$106:Q$145*AK$19:AK$58)))))/SUMIFS(AK$19:AK$58,$C$19:$C$58,"Rentals",$D$19:$D$58,"Legacy")</f>
        <v>1323.7528483451574</v>
      </c>
      <c r="AL113" s="25" cm="1">
        <f t="array" ref="AL113">R113+IF(SUM(AL20:AL59)=0,0,SUMPRODUCT(IF($U$106:$U$145="Rentals",IF($V$106:$V$145="Legacy",IF($C$19:$C$58="Rentals",IF($D$19:$D$58="Legacy",R$106:R$145*AL$19:AL$58)))))/SUMIFS(AL$19:AL$58,$C$19:$C$58,"Rentals",$D$19:$D$58,"Legacy"))</f>
        <v>0</v>
      </c>
      <c r="AM113" s="25" cm="1">
        <f t="array" ref="AM113">S113+IF(SUM(AM20:AM59)=0,0,SUMPRODUCT(IF($U$106:$U$145="Rentals",IF($V$106:$V$145="Legacy",IF($C$19:$C$58="Rentals",IF($D$19:$D$58="Legacy",S$106:S$145*AM$19:AM$58)))))/SUMIFS(AM$19:AM$58,$C$19:$C$58,"Rentals",$D$19:$D$58,"Legacy"))</f>
        <v>0</v>
      </c>
    </row>
    <row r="114" spans="1:39" x14ac:dyDescent="0.35">
      <c r="A114" s="8" t="str">
        <v>WX310</v>
      </c>
      <c r="B114" s="95" t="s">
        <v>284</v>
      </c>
      <c r="C114" s="22">
        <f>IF($B$2="Discounted",INDEX('Top Down inputs'!$D$50:$F$89,MATCH($A114,'Top Down inputs'!$A$50:$A$89,0),MATCH('Copper Weighted Price'!$B$105,'Top Down inputs'!$D$47:$F$47,0)),INDEX('Top Down inputs'!$D$5:$F$44,MATCH($A114,'Top Down inputs'!$A$5:$A$44,0),MATCH('Copper Weighted Price'!$B$105,'Top Down inputs'!$D$2:$F$2,0)))</f>
        <v>2.5000000000000001E-3</v>
      </c>
      <c r="D114" s="210">
        <f t="shared" si="104"/>
        <v>107.22835346184908</v>
      </c>
      <c r="E114" s="210">
        <f t="shared" si="102"/>
        <v>71.460607320882588</v>
      </c>
      <c r="F114" s="210">
        <f t="shared" si="105"/>
        <v>76.921764139206729</v>
      </c>
      <c r="G114" s="210">
        <f t="shared" si="105"/>
        <v>67.7580365504231</v>
      </c>
      <c r="H114" s="210">
        <f t="shared" si="105"/>
        <v>102.69719787628524</v>
      </c>
      <c r="I114" s="210">
        <f t="shared" si="105"/>
        <v>84.225972813802159</v>
      </c>
      <c r="J114" s="26">
        <f t="shared" si="106"/>
        <v>109.83166954025701</v>
      </c>
      <c r="K114" s="26">
        <f t="shared" ref="K114:N114" si="134">J114*(1+($C114+K$62))</f>
        <v>112.4250165960708</v>
      </c>
      <c r="L114" s="26">
        <f t="shared" si="134"/>
        <v>115.02266534539633</v>
      </c>
      <c r="M114" s="26">
        <f t="shared" si="134"/>
        <v>117.63024178752045</v>
      </c>
      <c r="N114" s="26">
        <f t="shared" si="134"/>
        <v>120.29693227365583</v>
      </c>
      <c r="O114" s="101">
        <f t="shared" si="107"/>
        <v>0</v>
      </c>
      <c r="P114" s="101">
        <f t="shared" si="124"/>
        <v>0</v>
      </c>
      <c r="Q114" s="101">
        <f t="shared" si="109"/>
        <v>0</v>
      </c>
      <c r="R114" s="101">
        <f t="shared" si="125"/>
        <v>0</v>
      </c>
      <c r="S114" s="101">
        <f t="shared" si="125"/>
        <v>0</v>
      </c>
      <c r="U114" s="8" t="s">
        <v>323</v>
      </c>
      <c r="V114" s="8" t="s">
        <v>199</v>
      </c>
      <c r="W114" s="8" t="str">
        <v>WX310</v>
      </c>
      <c r="X114" s="95" t="s">
        <v>284</v>
      </c>
      <c r="Y114" s="25" cm="1">
        <f t="array" ref="Y114">E114+SUMPRODUCT(IF($U$106:$U$145="Rentals",IF($V$106:$V$145="Legacy",IF($C$19:$C$58="Rentals",IF($D$19:$D$58="Legacy",E$106:E$145*Y$19:Y$58)))))/SUMIFS(Y$19:Y$58,$C$19:$C$58,"Rentals",$D$19:$D$58,"Legacy")</f>
        <v>148.7623015529656</v>
      </c>
      <c r="Z114" s="25" cm="1">
        <f t="array" ref="Z114">F114+SUMPRODUCT(IF($U$106:$U$145="Rentals",IF($V$106:$V$145="Legacy",IF($C$19:$C$58="Rentals",IF($D$19:$D$58="Legacy",F$106:F$145*Z$19:Z$58)))))/SUMIFS(Z$19:Z$58,$C$19:$C$58,"Rentals",$D$19:$D$58,"Legacy")</f>
        <v>183.33688668231704</v>
      </c>
      <c r="AA114" s="25" cm="1">
        <f t="array" ref="AA114">G114+SUMPRODUCT(IF($U$106:$U$145="Rentals",IF($V$106:$V$145="Legacy",IF($C$19:$C$58="Rentals",IF($D$19:$D$58="Legacy",G$106:G$145*AA$19:AA$58)))))/SUMIFS(AA$19:AA$58,$C$19:$C$58,"Rentals",$D$19:$D$58,"Legacy")</f>
        <v>176.92191148200732</v>
      </c>
      <c r="AB114" s="25" cm="1">
        <f t="array" ref="AB114">H114+SUMPRODUCT(IF($U$106:$U$145="Rentals",IF($V$106:$V$145="Legacy",IF($C$19:$C$58="Rentals",IF($D$19:$D$58="Legacy",H$106:H$145*AB$19:AB$58)))))/SUMIFS(AB$19:AB$58,$C$19:$C$58,"Rentals",$D$19:$D$58,"Legacy")</f>
        <v>222.2603472629213</v>
      </c>
      <c r="AC114" s="25" cm="1">
        <f t="array" ref="AC114">I114+SUMPRODUCT(IF($U$106:$U$145="Rentals",IF($V$106:$V$145="Legacy",IF($C$19:$C$58="Rentals",IF($D$19:$D$58="Legacy",I$106:I$145*AC$19:AC$58)))))/SUMIFS(AC$19:AC$58,$C$19:$C$58,"Rentals",$D$19:$D$58,"Legacy")</f>
        <v>208.13304064954741</v>
      </c>
      <c r="AD114" s="25" cm="1">
        <f t="array" ref="AD114">J114+SUMPRODUCT(IF($U$106:$U$145="Rentals",IF($V$106:$V$145="Legacy",IF($C$19:$C$58="Rentals",IF($D$19:$D$58="Legacy",J$106:J$145*AD$19:AD$58)))))/SUMIFS(AD$19:AD$58,$C$19:$C$58,"Rentals",$D$19:$D$58,"Legacy")</f>
        <v>229.54560130779032</v>
      </c>
      <c r="AE114" s="25" cm="1">
        <f t="array" ref="AE114">K114+SUMPRODUCT(IF($U$106:$U$145="Rentals",IF($V$106:$V$145="Legacy",IF($C$19:$C$58="Rentals",IF($D$19:$D$58="Legacy",K$106:K$145*AE$19:AE$58)))))/SUMIFS(AE$19:AE$58,$C$19:$C$58,"Rentals",$D$19:$D$58,"Legacy")</f>
        <v>234.92131850070575</v>
      </c>
      <c r="AF114" s="25" cm="1">
        <f t="array" ref="AF114">L114+SUMPRODUCT(IF($U$106:$U$145="Rentals",IF($V$106:$V$145="Legacy",IF($C$19:$C$58="Rentals",IF($D$19:$D$58="Legacy",L$106:L$145*AF$19:AF$58)))))/SUMIFS(AF$19:AF$58,$C$19:$C$58,"Rentals",$D$19:$D$58,"Legacy")</f>
        <v>238.06264674673028</v>
      </c>
      <c r="AG114" s="25" cm="1">
        <f t="array" ref="AG114">M114+SUMPRODUCT(IF($U$106:$U$145="Rentals",IF($V$106:$V$145="Legacy",IF($C$19:$C$58="Rentals",IF($D$19:$D$58="Legacy",M$106:M$145*AG$19:AG$58)))))/SUMIFS(AG$19:AG$58,$C$19:$C$58,"Rentals",$D$19:$D$58,"Legacy")</f>
        <v>239.76148499372607</v>
      </c>
      <c r="AH114" s="25" cm="1">
        <f t="array" ref="AH114">N114+SUMPRODUCT(IF($U$106:$U$145="Rentals",IF($V$106:$V$145="Legacy",IF($C$19:$C$58="Rentals",IF($D$19:$D$58="Legacy",N$106:N$145*AH$19:AH$58)))))/SUMIFS(AH$19:AH$58,$C$19:$C$58,"Rentals",$D$19:$D$58,"Legacy")</f>
        <v>242.72041418017855</v>
      </c>
      <c r="AI114" s="25" cm="1">
        <f t="array" ref="AI114">O114+SUMPRODUCT(IF($U$106:$U$145="Rentals",IF($V$106:$V$145="Legacy",IF($C$19:$C$58="Rentals",IF($D$19:$D$58="Legacy",O$106:O$145*AI$19:AI$58)))))/SUMIFS(AI$19:AI$58,$C$19:$C$58,"Rentals",$D$19:$D$58,"Legacy")</f>
        <v>133.54728619084744</v>
      </c>
      <c r="AJ114" s="25" cm="1">
        <f t="array" ref="AJ114">P114+SUMPRODUCT(IF($U$106:$U$145="Rentals",IF($V$106:$V$145="Legacy",IF($C$19:$C$58="Rentals",IF($D$19:$D$58="Legacy",P$106:P$145*AJ$19:AJ$58)))))/SUMIFS(AJ$19:AJ$58,$C$19:$C$58,"Rentals",$D$19:$D$58,"Legacy")</f>
        <v>174.26743066655402</v>
      </c>
      <c r="AK114" s="25" cm="1">
        <f t="array" ref="AK114">Q114+SUMPRODUCT(IF($U$106:$U$145="Rentals",IF($V$106:$V$145="Legacy",IF($C$19:$C$58="Rentals",IF($D$19:$D$58="Legacy",Q$106:Q$145*AK$19:AK$58)))))/SUMIFS(AK$19:AK$58,$C$19:$C$58,"Rentals",$D$19:$D$58,"Legacy")</f>
        <v>1323.7528483451574</v>
      </c>
      <c r="AL114" s="25" cm="1">
        <f t="array" ref="AL114">R114+IF(SUM(AL21:AL60)=0,0,SUMPRODUCT(IF($U$106:$U$145="Rentals",IF($V$106:$V$145="Legacy",IF($C$19:$C$58="Rentals",IF($D$19:$D$58="Legacy",R$106:R$145*AL$19:AL$58)))))/SUMIFS(AL$19:AL$58,$C$19:$C$58,"Rentals",$D$19:$D$58,"Legacy"))</f>
        <v>0</v>
      </c>
      <c r="AM114" s="25" cm="1">
        <f t="array" ref="AM114">S114+IF(SUM(AM21:AM60)=0,0,SUMPRODUCT(IF($U$106:$U$145="Rentals",IF($V$106:$V$145="Legacy",IF($C$19:$C$58="Rentals",IF($D$19:$D$58="Legacy",S$106:S$145*AM$19:AM$58)))))/SUMIFS(AM$19:AM$58,$C$19:$C$58,"Rentals",$D$19:$D$58,"Legacy"))</f>
        <v>0</v>
      </c>
    </row>
    <row r="115" spans="1:39" x14ac:dyDescent="0.35">
      <c r="A115" s="8" t="str">
        <v>WX311</v>
      </c>
      <c r="B115" s="95" t="s">
        <v>285</v>
      </c>
      <c r="C115" s="22">
        <f>IF($B$2="Discounted",INDEX('Top Down inputs'!$D$50:$F$89,MATCH($A115,'Top Down inputs'!$A$50:$A$89,0),MATCH('Copper Weighted Price'!$B$105,'Top Down inputs'!$D$47:$F$47,0)),INDEX('Top Down inputs'!$D$5:$F$44,MATCH($A115,'Top Down inputs'!$A$5:$A$44,0),MATCH('Copper Weighted Price'!$B$105,'Top Down inputs'!$D$2:$F$2,0)))</f>
        <v>2.5000000000000001E-3</v>
      </c>
      <c r="D115" s="210">
        <f t="shared" si="104"/>
        <v>89.34180089095419</v>
      </c>
      <c r="E115" s="210">
        <f t="shared" si="102"/>
        <v>62.917717477805553</v>
      </c>
      <c r="F115" s="210">
        <f t="shared" si="105"/>
        <v>50.794247860466726</v>
      </c>
      <c r="G115" s="210">
        <f t="shared" si="105"/>
        <v>82.853003337939171</v>
      </c>
      <c r="H115" s="210">
        <f t="shared" si="105"/>
        <v>74.161831919811604</v>
      </c>
      <c r="I115" s="210">
        <f t="shared" si="105"/>
        <v>66.878850719287627</v>
      </c>
      <c r="J115" s="26">
        <f t="shared" si="106"/>
        <v>91.510862890177108</v>
      </c>
      <c r="K115" s="26">
        <f t="shared" ref="K115:N115" si="135">J115*(1+($C115+K$62))</f>
        <v>93.671618780027586</v>
      </c>
      <c r="L115" s="26">
        <f t="shared" si="135"/>
        <v>95.835958806282392</v>
      </c>
      <c r="M115" s="26">
        <f t="shared" si="135"/>
        <v>98.008570506256717</v>
      </c>
      <c r="N115" s="26">
        <f t="shared" si="135"/>
        <v>100.23043555181927</v>
      </c>
      <c r="O115" s="101">
        <f t="shared" si="107"/>
        <v>0</v>
      </c>
      <c r="P115" s="101">
        <f t="shared" si="124"/>
        <v>0</v>
      </c>
      <c r="Q115" s="101">
        <f t="shared" si="109"/>
        <v>0</v>
      </c>
      <c r="R115" s="101">
        <f t="shared" si="125"/>
        <v>0</v>
      </c>
      <c r="S115" s="101">
        <f t="shared" si="125"/>
        <v>0</v>
      </c>
      <c r="U115" s="8" t="s">
        <v>323</v>
      </c>
      <c r="V115" s="8" t="s">
        <v>199</v>
      </c>
      <c r="W115" s="8" t="str">
        <v>WX311</v>
      </c>
      <c r="X115" s="95" t="s">
        <v>285</v>
      </c>
      <c r="Y115" s="25" cm="1">
        <f t="array" ref="Y115">E115+SUMPRODUCT(IF($U$106:$U$145="Rentals",IF($V$106:$V$145="Legacy",IF($C$19:$C$58="Rentals",IF($D$19:$D$58="Legacy",E$106:E$145*Y$19:Y$58)))))/SUMIFS(Y$19:Y$58,$C$19:$C$58,"Rentals",$D$19:$D$58,"Legacy")</f>
        <v>140.21941170988856</v>
      </c>
      <c r="Z115" s="25" cm="1">
        <f t="array" ref="Z115">F115+SUMPRODUCT(IF($U$106:$U$145="Rentals",IF($V$106:$V$145="Legacy",IF($C$19:$C$58="Rentals",IF($D$19:$D$58="Legacy",F$106:F$145*Z$19:Z$58)))))/SUMIFS(Z$19:Z$58,$C$19:$C$58,"Rentals",$D$19:$D$58,"Legacy")</f>
        <v>157.20937040357705</v>
      </c>
      <c r="AA115" s="25" cm="1">
        <f t="array" ref="AA115">G115+SUMPRODUCT(IF($U$106:$U$145="Rentals",IF($V$106:$V$145="Legacy",IF($C$19:$C$58="Rentals",IF($D$19:$D$58="Legacy",G$106:G$145*AA$19:AA$58)))))/SUMIFS(AA$19:AA$58,$C$19:$C$58,"Rentals",$D$19:$D$58,"Legacy")</f>
        <v>192.01687826952337</v>
      </c>
      <c r="AB115" s="25" cm="1">
        <f t="array" ref="AB115">H115+SUMPRODUCT(IF($U$106:$U$145="Rentals",IF($V$106:$V$145="Legacy",IF($C$19:$C$58="Rentals",IF($D$19:$D$58="Legacy",H$106:H$145*AB$19:AB$58)))))/SUMIFS(AB$19:AB$58,$C$19:$C$58,"Rentals",$D$19:$D$58,"Legacy")</f>
        <v>193.72498130644766</v>
      </c>
      <c r="AC115" s="25" cm="1">
        <f t="array" ref="AC115">I115+SUMPRODUCT(IF($U$106:$U$145="Rentals",IF($V$106:$V$145="Legacy",IF($C$19:$C$58="Rentals",IF($D$19:$D$58="Legacy",I$106:I$145*AC$19:AC$58)))))/SUMIFS(AC$19:AC$58,$C$19:$C$58,"Rentals",$D$19:$D$58,"Legacy")</f>
        <v>190.78591855503288</v>
      </c>
      <c r="AD115" s="25" cm="1">
        <f t="array" ref="AD115">J115+SUMPRODUCT(IF($U$106:$U$145="Rentals",IF($V$106:$V$145="Legacy",IF($C$19:$C$58="Rentals",IF($D$19:$D$58="Legacy",J$106:J$145*AD$19:AD$58)))))/SUMIFS(AD$19:AD$58,$C$19:$C$58,"Rentals",$D$19:$D$58,"Legacy")</f>
        <v>211.22479465771039</v>
      </c>
      <c r="AE115" s="25" cm="1">
        <f t="array" ref="AE115">K115+SUMPRODUCT(IF($U$106:$U$145="Rentals",IF($V$106:$V$145="Legacy",IF($C$19:$C$58="Rentals",IF($D$19:$D$58="Legacy",K$106:K$145*AE$19:AE$58)))))/SUMIFS(AE$19:AE$58,$C$19:$C$58,"Rentals",$D$19:$D$58,"Legacy")</f>
        <v>216.16792068466253</v>
      </c>
      <c r="AF115" s="25" cm="1">
        <f t="array" ref="AF115">L115+SUMPRODUCT(IF($U$106:$U$145="Rentals",IF($V$106:$V$145="Legacy",IF($C$19:$C$58="Rentals",IF($D$19:$D$58="Legacy",L$106:L$145*AF$19:AF$58)))))/SUMIFS(AF$19:AF$58,$C$19:$C$58,"Rentals",$D$19:$D$58,"Legacy")</f>
        <v>218.87594020761634</v>
      </c>
      <c r="AG115" s="25" cm="1">
        <f t="array" ref="AG115">M115+SUMPRODUCT(IF($U$106:$U$145="Rentals",IF($V$106:$V$145="Legacy",IF($C$19:$C$58="Rentals",IF($D$19:$D$58="Legacy",M$106:M$145*AG$19:AG$58)))))/SUMIFS(AG$19:AG$58,$C$19:$C$58,"Rentals",$D$19:$D$58,"Legacy")</f>
        <v>220.13981371246234</v>
      </c>
      <c r="AH115" s="25" cm="1">
        <f t="array" ref="AH115">N115+SUMPRODUCT(IF($U$106:$U$145="Rentals",IF($V$106:$V$145="Legacy",IF($C$19:$C$58="Rentals",IF($D$19:$D$58="Legacy",N$106:N$145*AH$19:AH$58)))))/SUMIFS(AH$19:AH$58,$C$19:$C$58,"Rentals",$D$19:$D$58,"Legacy")</f>
        <v>222.65391745834199</v>
      </c>
      <c r="AI115" s="25" cm="1">
        <f t="array" ref="AI115">O115+SUMPRODUCT(IF($U$106:$U$145="Rentals",IF($V$106:$V$145="Legacy",IF($C$19:$C$58="Rentals",IF($D$19:$D$58="Legacy",O$106:O$145*AI$19:AI$58)))))/SUMIFS(AI$19:AI$58,$C$19:$C$58,"Rentals",$D$19:$D$58,"Legacy")</f>
        <v>133.54728619084744</v>
      </c>
      <c r="AJ115" s="25" cm="1">
        <f t="array" ref="AJ115">P115+SUMPRODUCT(IF($U$106:$U$145="Rentals",IF($V$106:$V$145="Legacy",IF($C$19:$C$58="Rentals",IF($D$19:$D$58="Legacy",P$106:P$145*AJ$19:AJ$58)))))/SUMIFS(AJ$19:AJ$58,$C$19:$C$58,"Rentals",$D$19:$D$58,"Legacy")</f>
        <v>174.26743066655402</v>
      </c>
      <c r="AK115" s="25" cm="1">
        <f t="array" ref="AK115">Q115+SUMPRODUCT(IF($U$106:$U$145="Rentals",IF($V$106:$V$145="Legacy",IF($C$19:$C$58="Rentals",IF($D$19:$D$58="Legacy",Q$106:Q$145*AK$19:AK$58)))))/SUMIFS(AK$19:AK$58,$C$19:$C$58,"Rentals",$D$19:$D$58,"Legacy")</f>
        <v>1323.7528483451574</v>
      </c>
      <c r="AL115" s="25" cm="1">
        <f t="array" ref="AL115">R115+IF(SUM(AL22:AL61)=0,0,SUMPRODUCT(IF($U$106:$U$145="Rentals",IF($V$106:$V$145="Legacy",IF($C$19:$C$58="Rentals",IF($D$19:$D$58="Legacy",R$106:R$145*AL$19:AL$58)))))/SUMIFS(AL$19:AL$58,$C$19:$C$58,"Rentals",$D$19:$D$58,"Legacy"))</f>
        <v>0</v>
      </c>
      <c r="AM115" s="25" cm="1">
        <f t="array" ref="AM115">S115+IF(SUM(AM22:AM61)=0,0,SUMPRODUCT(IF($U$106:$U$145="Rentals",IF($V$106:$V$145="Legacy",IF($C$19:$C$58="Rentals",IF($D$19:$D$58="Legacy",S$106:S$145*AM$19:AM$58)))))/SUMIFS(AM$19:AM$58,$C$19:$C$58,"Rentals",$D$19:$D$58,"Legacy"))</f>
        <v>0</v>
      </c>
    </row>
    <row r="116" spans="1:39" x14ac:dyDescent="0.35">
      <c r="A116" s="8" t="str">
        <v>WN302</v>
      </c>
      <c r="B116" s="95" t="s">
        <v>286</v>
      </c>
      <c r="C116" s="22">
        <f>IF($B$2="Discounted",INDEX('Top Down inputs'!$D$50:$F$89,MATCH($A116,'Top Down inputs'!$A$50:$A$89,0),MATCH('Copper Weighted Price'!$B$105,'Top Down inputs'!$D$47:$F$47,0)),INDEX('Top Down inputs'!$D$5:$F$44,MATCH($A116,'Top Down inputs'!$A$5:$A$44,0),MATCH('Copper Weighted Price'!$B$105,'Top Down inputs'!$D$2:$F$2,0)))</f>
        <v>0.1825</v>
      </c>
      <c r="D116" s="210">
        <f t="shared" si="104"/>
        <v>95.497968630291794</v>
      </c>
      <c r="E116" s="210">
        <f t="shared" si="102"/>
        <v>84.948176112068083</v>
      </c>
      <c r="F116" s="210">
        <f t="shared" si="105"/>
        <v>111.44212047622746</v>
      </c>
      <c r="G116" s="210">
        <f t="shared" si="105"/>
        <v>94.164951890812929</v>
      </c>
      <c r="H116" s="210">
        <f t="shared" si="105"/>
        <v>100.09231386890725</v>
      </c>
      <c r="I116" s="210">
        <f t="shared" si="105"/>
        <v>113.43505151149111</v>
      </c>
      <c r="J116" s="26">
        <f t="shared" si="106"/>
        <v>115.00612592253951</v>
      </c>
      <c r="K116" s="26">
        <f t="shared" ref="K116:N116" si="136">J116*(1+($C116+K$62))</f>
        <v>138.42275498740503</v>
      </c>
      <c r="L116" s="26">
        <f t="shared" si="136"/>
        <v>166.53719327598796</v>
      </c>
      <c r="M116" s="26">
        <f t="shared" si="136"/>
        <v>200.28930450745943</v>
      </c>
      <c r="N116" s="26">
        <f t="shared" si="136"/>
        <v>240.88195982504212</v>
      </c>
      <c r="O116" s="101">
        <f t="shared" si="107"/>
        <v>0</v>
      </c>
      <c r="P116" s="101">
        <f t="shared" si="124"/>
        <v>0</v>
      </c>
      <c r="Q116" s="101">
        <f t="shared" si="109"/>
        <v>0</v>
      </c>
      <c r="R116" s="101">
        <f t="shared" si="125"/>
        <v>0</v>
      </c>
      <c r="S116" s="101">
        <f t="shared" si="125"/>
        <v>0</v>
      </c>
      <c r="U116" s="8" t="s">
        <v>13</v>
      </c>
      <c r="V116" s="8" t="s">
        <v>199</v>
      </c>
      <c r="W116" s="8" t="str">
        <v>WN302</v>
      </c>
      <c r="X116" s="95" t="s">
        <v>286</v>
      </c>
      <c r="Y116" s="25">
        <f>E116</f>
        <v>84.948176112068083</v>
      </c>
      <c r="Z116" s="25">
        <f t="shared" ref="Z116:Z145" si="137">F116</f>
        <v>111.44212047622746</v>
      </c>
      <c r="AA116" s="25">
        <f t="shared" ref="AA116:AA145" si="138">G116</f>
        <v>94.164951890812929</v>
      </c>
      <c r="AB116" s="25">
        <f t="shared" ref="AB116:AB145" si="139">H116</f>
        <v>100.09231386890725</v>
      </c>
      <c r="AC116" s="25">
        <f t="shared" ref="AC116:AC145" si="140">I116</f>
        <v>113.43505151149111</v>
      </c>
      <c r="AD116" s="25">
        <f t="shared" ref="AD116:AD145" si="141">J116</f>
        <v>115.00612592253951</v>
      </c>
      <c r="AE116" s="25">
        <f t="shared" ref="AE116:AE145" si="142">K116</f>
        <v>138.42275498740503</v>
      </c>
      <c r="AF116" s="25">
        <f t="shared" ref="AF116:AF145" si="143">L116</f>
        <v>166.53719327598796</v>
      </c>
      <c r="AG116" s="25">
        <f t="shared" ref="AG116:AG145" si="144">M116</f>
        <v>200.28930450745943</v>
      </c>
      <c r="AH116" s="25">
        <f t="shared" ref="AH116:AH145" si="145">N116</f>
        <v>240.88195982504212</v>
      </c>
      <c r="AI116" s="25">
        <f t="shared" ref="AI116:AI145" si="146">O116</f>
        <v>0</v>
      </c>
      <c r="AJ116" s="25">
        <f t="shared" ref="AJ116:AJ145" si="147">P116</f>
        <v>0</v>
      </c>
      <c r="AK116" s="25">
        <f t="shared" ref="AK116:AK145" si="148">Q116</f>
        <v>0</v>
      </c>
      <c r="AL116" s="25">
        <f t="shared" ref="AL116:AL145" si="149">R116</f>
        <v>0</v>
      </c>
      <c r="AM116" s="25">
        <f t="shared" ref="AM116:AM145" si="150">S116</f>
        <v>0</v>
      </c>
    </row>
    <row r="117" spans="1:39" x14ac:dyDescent="0.35">
      <c r="A117" s="8" t="str">
        <v>WX312</v>
      </c>
      <c r="B117" s="95" t="s">
        <v>287</v>
      </c>
      <c r="C117" s="22">
        <f>IF($B$2="Discounted",INDEX('Top Down inputs'!$D$50:$F$89,MATCH($A117,'Top Down inputs'!$A$50:$A$89,0),MATCH('Copper Weighted Price'!$B$105,'Top Down inputs'!$D$47:$F$47,0)),INDEX('Top Down inputs'!$D$5:$F$44,MATCH($A117,'Top Down inputs'!$A$5:$A$44,0),MATCH('Copper Weighted Price'!$B$105,'Top Down inputs'!$D$2:$F$2,0)))</f>
        <v>0.1825</v>
      </c>
      <c r="D117" s="210">
        <f t="shared" si="104"/>
        <v>104.0136224752415</v>
      </c>
      <c r="E117" s="210">
        <f t="shared" si="102"/>
        <v>83.698859266746894</v>
      </c>
      <c r="F117" s="210">
        <f t="shared" si="105"/>
        <v>103.63045590739716</v>
      </c>
      <c r="G117" s="210">
        <f t="shared" si="105"/>
        <v>120.27752349806372</v>
      </c>
      <c r="H117" s="210">
        <f t="shared" si="105"/>
        <v>110.09181443210909</v>
      </c>
      <c r="I117" s="210">
        <f t="shared" si="105"/>
        <v>123.052149054697</v>
      </c>
      <c r="J117" s="26">
        <f t="shared" si="106"/>
        <v>125.26134257742441</v>
      </c>
      <c r="K117" s="26">
        <f t="shared" ref="K117:N117" si="151">J117*(1+($C117+K$62))</f>
        <v>150.76605697218804</v>
      </c>
      <c r="L117" s="26">
        <f t="shared" si="151"/>
        <v>181.38748915754826</v>
      </c>
      <c r="M117" s="26">
        <f t="shared" si="151"/>
        <v>218.1493114845108</v>
      </c>
      <c r="N117" s="26">
        <f t="shared" si="151"/>
        <v>262.36165637549288</v>
      </c>
      <c r="O117" s="101">
        <f t="shared" si="107"/>
        <v>0</v>
      </c>
      <c r="P117" s="101">
        <f t="shared" si="124"/>
        <v>0</v>
      </c>
      <c r="Q117" s="101">
        <f t="shared" si="109"/>
        <v>0</v>
      </c>
      <c r="R117" s="101">
        <f t="shared" si="125"/>
        <v>0</v>
      </c>
      <c r="S117" s="101">
        <f t="shared" si="125"/>
        <v>0</v>
      </c>
      <c r="U117" s="8" t="s">
        <v>13</v>
      </c>
      <c r="V117" s="8" t="s">
        <v>199</v>
      </c>
      <c r="W117" s="8" t="str">
        <v>WX312</v>
      </c>
      <c r="X117" s="95" t="s">
        <v>287</v>
      </c>
      <c r="Y117" s="25">
        <f t="shared" ref="Y117:Y143" si="152">E117</f>
        <v>83.698859266746894</v>
      </c>
      <c r="Z117" s="25">
        <f t="shared" si="137"/>
        <v>103.63045590739716</v>
      </c>
      <c r="AA117" s="25">
        <f t="shared" si="138"/>
        <v>120.27752349806372</v>
      </c>
      <c r="AB117" s="25">
        <f t="shared" si="139"/>
        <v>110.09181443210909</v>
      </c>
      <c r="AC117" s="25">
        <f t="shared" si="140"/>
        <v>123.052149054697</v>
      </c>
      <c r="AD117" s="25">
        <f t="shared" si="141"/>
        <v>125.26134257742441</v>
      </c>
      <c r="AE117" s="25">
        <f t="shared" si="142"/>
        <v>150.76605697218804</v>
      </c>
      <c r="AF117" s="25">
        <f t="shared" si="143"/>
        <v>181.38748915754826</v>
      </c>
      <c r="AG117" s="25">
        <f t="shared" si="144"/>
        <v>218.1493114845108</v>
      </c>
      <c r="AH117" s="25">
        <f t="shared" si="145"/>
        <v>262.36165637549288</v>
      </c>
      <c r="AI117" s="25">
        <f t="shared" si="146"/>
        <v>0</v>
      </c>
      <c r="AJ117" s="25">
        <f t="shared" si="147"/>
        <v>0</v>
      </c>
      <c r="AK117" s="25">
        <f t="shared" si="148"/>
        <v>0</v>
      </c>
      <c r="AL117" s="25">
        <f t="shared" si="149"/>
        <v>0</v>
      </c>
      <c r="AM117" s="25">
        <f t="shared" si="150"/>
        <v>0</v>
      </c>
    </row>
    <row r="118" spans="1:39" s="95" customFormat="1" x14ac:dyDescent="0.35">
      <c r="A118" s="8" t="str">
        <v>WX338</v>
      </c>
      <c r="B118" s="95" t="s">
        <v>288</v>
      </c>
      <c r="C118" s="22">
        <f>IF($B$2="Discounted",INDEX('Top Down inputs'!$D$50:$F$89,MATCH($A118,'Top Down inputs'!$A$50:$A$89,0),MATCH('Copper Weighted Price'!$B$105,'Top Down inputs'!$D$47:$F$47,0)),INDEX('Top Down inputs'!$D$5:$F$44,MATCH($A118,'Top Down inputs'!$A$5:$A$44,0),MATCH('Copper Weighted Price'!$B$105,'Top Down inputs'!$D$2:$F$2,0)))</f>
        <v>0.1825</v>
      </c>
      <c r="D118" s="210">
        <f t="shared" si="104"/>
        <v>123.72069689516948</v>
      </c>
      <c r="E118" s="210">
        <f t="shared" si="102"/>
        <v>112.43494622887964</v>
      </c>
      <c r="F118" s="210">
        <f t="shared" si="105"/>
        <v>92.085446347371132</v>
      </c>
      <c r="G118" s="210">
        <f t="shared" si="105"/>
        <v>100.30488242039004</v>
      </c>
      <c r="H118" s="210">
        <f t="shared" si="105"/>
        <v>110.47600797825871</v>
      </c>
      <c r="I118" s="210">
        <f t="shared" si="105"/>
        <v>129.46264136020753</v>
      </c>
      <c r="J118" s="26">
        <f t="shared" ref="J118" si="153">D118*(1+($C118+J$62))</f>
        <v>148.99414354492254</v>
      </c>
      <c r="K118" s="26">
        <f t="shared" ref="K118:N118" si="154">J118*(1+($C118+K$62))</f>
        <v>179.33114137213997</v>
      </c>
      <c r="L118" s="26">
        <f t="shared" si="154"/>
        <v>215.7543024903168</v>
      </c>
      <c r="M118" s="26">
        <f t="shared" si="154"/>
        <v>259.48125064569734</v>
      </c>
      <c r="N118" s="26">
        <f t="shared" si="154"/>
        <v>312.07034418086306</v>
      </c>
      <c r="O118" s="101">
        <f t="shared" si="107"/>
        <v>0</v>
      </c>
      <c r="P118" s="101">
        <f t="shared" si="124"/>
        <v>0</v>
      </c>
      <c r="Q118" s="101">
        <f t="shared" si="109"/>
        <v>0</v>
      </c>
      <c r="R118" s="101">
        <f t="shared" si="125"/>
        <v>0</v>
      </c>
      <c r="S118" s="101">
        <f t="shared" si="125"/>
        <v>0</v>
      </c>
      <c r="U118" s="8" t="s">
        <v>13</v>
      </c>
      <c r="V118" s="8" t="s">
        <v>199</v>
      </c>
      <c r="W118" s="8" t="str">
        <v>WX338</v>
      </c>
      <c r="X118" s="95" t="s">
        <v>288</v>
      </c>
      <c r="Y118" s="25">
        <f t="shared" si="152"/>
        <v>112.43494622887964</v>
      </c>
      <c r="Z118" s="25">
        <f t="shared" si="137"/>
        <v>92.085446347371132</v>
      </c>
      <c r="AA118" s="25">
        <f t="shared" si="138"/>
        <v>100.30488242039004</v>
      </c>
      <c r="AB118" s="25">
        <f t="shared" si="139"/>
        <v>110.47600797825871</v>
      </c>
      <c r="AC118" s="25">
        <f t="shared" si="140"/>
        <v>129.46264136020753</v>
      </c>
      <c r="AD118" s="25">
        <f t="shared" si="141"/>
        <v>148.99414354492254</v>
      </c>
      <c r="AE118" s="25">
        <f t="shared" si="142"/>
        <v>179.33114137213997</v>
      </c>
      <c r="AF118" s="25">
        <f t="shared" si="143"/>
        <v>215.7543024903168</v>
      </c>
      <c r="AG118" s="25">
        <f t="shared" si="144"/>
        <v>259.48125064569734</v>
      </c>
      <c r="AH118" s="25">
        <f t="shared" si="145"/>
        <v>312.07034418086306</v>
      </c>
      <c r="AI118" s="25">
        <f t="shared" si="146"/>
        <v>0</v>
      </c>
      <c r="AJ118" s="25">
        <f t="shared" si="147"/>
        <v>0</v>
      </c>
      <c r="AK118" s="25">
        <f t="shared" si="148"/>
        <v>0</v>
      </c>
      <c r="AL118" s="25">
        <f t="shared" si="149"/>
        <v>0</v>
      </c>
      <c r="AM118" s="25">
        <f t="shared" si="150"/>
        <v>0</v>
      </c>
    </row>
    <row r="119" spans="1:39" s="95" customFormat="1" x14ac:dyDescent="0.35">
      <c r="A119" s="8" t="str">
        <v>WN336</v>
      </c>
      <c r="B119" s="95" t="s">
        <v>289</v>
      </c>
      <c r="C119" s="22">
        <f>IF($B$2="Discounted",INDEX('Top Down inputs'!$D$50:$F$89,MATCH($A119,'Top Down inputs'!$A$50:$A$89,0),MATCH('Copper Weighted Price'!$B$105,'Top Down inputs'!$D$47:$F$47,0)),INDEX('Top Down inputs'!$D$5:$F$44,MATCH($A119,'Top Down inputs'!$A$5:$A$44,0),MATCH('Copper Weighted Price'!$B$105,'Top Down inputs'!$D$2:$F$2,0)))</f>
        <v>0.1825</v>
      </c>
      <c r="D119" s="210">
        <f t="shared" si="104"/>
        <v>137.75528680494693</v>
      </c>
      <c r="E119" s="210">
        <f t="shared" si="102"/>
        <v>108.53124643285375</v>
      </c>
      <c r="F119" s="210">
        <f t="shared" si="105"/>
        <v>108.61349520873927</v>
      </c>
      <c r="G119" s="210">
        <f t="shared" si="105"/>
        <v>121.07373466049074</v>
      </c>
      <c r="H119" s="210">
        <f t="shared" si="105"/>
        <v>94.435479904045522</v>
      </c>
      <c r="I119" s="210">
        <f t="shared" si="105"/>
        <v>107.02433310647542</v>
      </c>
      <c r="J119" s="26">
        <f t="shared" ref="J119:J145" si="155">D119*(1+($C119+J$62))</f>
        <v>165.89569483009919</v>
      </c>
      <c r="K119" s="26">
        <f t="shared" ref="K119:N119" si="156">J119*(1+($C119+K$62))</f>
        <v>199.67405157529595</v>
      </c>
      <c r="L119" s="26">
        <f t="shared" si="156"/>
        <v>240.22897190870333</v>
      </c>
      <c r="M119" s="26">
        <f t="shared" si="156"/>
        <v>288.91620400014068</v>
      </c>
      <c r="N119" s="26">
        <f t="shared" si="156"/>
        <v>347.47088276085969</v>
      </c>
      <c r="O119" s="101">
        <f t="shared" si="107"/>
        <v>0</v>
      </c>
      <c r="P119" s="101">
        <f t="shared" si="124"/>
        <v>0</v>
      </c>
      <c r="Q119" s="101">
        <f t="shared" si="109"/>
        <v>0</v>
      </c>
      <c r="R119" s="101">
        <f t="shared" si="125"/>
        <v>0</v>
      </c>
      <c r="S119" s="101">
        <f t="shared" si="125"/>
        <v>0</v>
      </c>
      <c r="U119" s="8" t="s">
        <v>13</v>
      </c>
      <c r="V119" s="8" t="s">
        <v>199</v>
      </c>
      <c r="W119" s="8" t="str">
        <v>WN336</v>
      </c>
      <c r="X119" s="95" t="s">
        <v>289</v>
      </c>
      <c r="Y119" s="25">
        <f t="shared" si="152"/>
        <v>108.53124643285375</v>
      </c>
      <c r="Z119" s="25">
        <f t="shared" si="137"/>
        <v>108.61349520873927</v>
      </c>
      <c r="AA119" s="25">
        <f t="shared" si="138"/>
        <v>121.07373466049074</v>
      </c>
      <c r="AB119" s="25">
        <f t="shared" si="139"/>
        <v>94.435479904045522</v>
      </c>
      <c r="AC119" s="25">
        <f t="shared" si="140"/>
        <v>107.02433310647542</v>
      </c>
      <c r="AD119" s="25">
        <f t="shared" si="141"/>
        <v>165.89569483009919</v>
      </c>
      <c r="AE119" s="25">
        <f t="shared" si="142"/>
        <v>199.67405157529595</v>
      </c>
      <c r="AF119" s="25">
        <f t="shared" si="143"/>
        <v>240.22897190870333</v>
      </c>
      <c r="AG119" s="25">
        <f t="shared" si="144"/>
        <v>288.91620400014068</v>
      </c>
      <c r="AH119" s="25">
        <f t="shared" si="145"/>
        <v>347.47088276085969</v>
      </c>
      <c r="AI119" s="25">
        <f t="shared" si="146"/>
        <v>0</v>
      </c>
      <c r="AJ119" s="25">
        <f t="shared" si="147"/>
        <v>0</v>
      </c>
      <c r="AK119" s="25">
        <f t="shared" si="148"/>
        <v>0</v>
      </c>
      <c r="AL119" s="25">
        <f t="shared" si="149"/>
        <v>0</v>
      </c>
      <c r="AM119" s="25">
        <f t="shared" si="150"/>
        <v>0</v>
      </c>
    </row>
    <row r="120" spans="1:39" s="95" customFormat="1" x14ac:dyDescent="0.35">
      <c r="A120" s="8" t="str">
        <v>WN303</v>
      </c>
      <c r="B120" s="95" t="s">
        <v>290</v>
      </c>
      <c r="C120" s="22">
        <f>IF($B$2="Discounted",INDEX('Top Down inputs'!$D$50:$F$89,MATCH($A120,'Top Down inputs'!$A$50:$A$89,0),MATCH('Copper Weighted Price'!$B$105,'Top Down inputs'!$D$47:$F$47,0)),INDEX('Top Down inputs'!$D$5:$F$44,MATCH($A120,'Top Down inputs'!$A$5:$A$44,0),MATCH('Copper Weighted Price'!$B$105,'Top Down inputs'!$D$2:$F$2,0)))</f>
        <v>0.1825</v>
      </c>
      <c r="D120" s="210">
        <f t="shared" si="104"/>
        <v>63.832386674212955</v>
      </c>
      <c r="E120" s="210">
        <f t="shared" si="102"/>
        <v>50.124103864422807</v>
      </c>
      <c r="F120" s="210">
        <f t="shared" si="105"/>
        <v>56.20923573009398</v>
      </c>
      <c r="G120" s="210">
        <f t="shared" si="105"/>
        <v>62.242239860021535</v>
      </c>
      <c r="H120" s="210">
        <f t="shared" si="105"/>
        <v>65.529010091483372</v>
      </c>
      <c r="I120" s="210">
        <f t="shared" si="105"/>
        <v>51.109436306630506</v>
      </c>
      <c r="J120" s="26">
        <f t="shared" si="155"/>
        <v>76.871954504194335</v>
      </c>
      <c r="K120" s="26">
        <f t="shared" ref="K120:N120" si="157">J120*(1+($C120+K$62))</f>
        <v>92.524008076787084</v>
      </c>
      <c r="L120" s="26">
        <f t="shared" si="157"/>
        <v>111.31615330987297</v>
      </c>
      <c r="M120" s="26">
        <f t="shared" si="157"/>
        <v>133.87661031330012</v>
      </c>
      <c r="N120" s="26">
        <f t="shared" si="157"/>
        <v>161.00939761264257</v>
      </c>
      <c r="O120" s="101">
        <f t="shared" si="107"/>
        <v>0</v>
      </c>
      <c r="P120" s="101">
        <f t="shared" si="124"/>
        <v>0</v>
      </c>
      <c r="Q120" s="101">
        <f t="shared" si="109"/>
        <v>0</v>
      </c>
      <c r="R120" s="101">
        <f t="shared" si="125"/>
        <v>0</v>
      </c>
      <c r="S120" s="101">
        <f t="shared" si="125"/>
        <v>0</v>
      </c>
      <c r="U120" s="8" t="s">
        <v>13</v>
      </c>
      <c r="V120" s="8" t="s">
        <v>199</v>
      </c>
      <c r="W120" s="8" t="str">
        <v>WN303</v>
      </c>
      <c r="X120" s="95" t="s">
        <v>290</v>
      </c>
      <c r="Y120" s="25">
        <f t="shared" si="152"/>
        <v>50.124103864422807</v>
      </c>
      <c r="Z120" s="25">
        <f t="shared" si="137"/>
        <v>56.20923573009398</v>
      </c>
      <c r="AA120" s="25">
        <f t="shared" si="138"/>
        <v>62.242239860021535</v>
      </c>
      <c r="AB120" s="25">
        <f t="shared" si="139"/>
        <v>65.529010091483372</v>
      </c>
      <c r="AC120" s="25">
        <f t="shared" si="140"/>
        <v>51.109436306630506</v>
      </c>
      <c r="AD120" s="25">
        <f t="shared" si="141"/>
        <v>76.871954504194335</v>
      </c>
      <c r="AE120" s="25">
        <f t="shared" si="142"/>
        <v>92.524008076787084</v>
      </c>
      <c r="AF120" s="25">
        <f t="shared" si="143"/>
        <v>111.31615330987297</v>
      </c>
      <c r="AG120" s="25">
        <f t="shared" si="144"/>
        <v>133.87661031330012</v>
      </c>
      <c r="AH120" s="25">
        <f t="shared" si="145"/>
        <v>161.00939761264257</v>
      </c>
      <c r="AI120" s="25">
        <f t="shared" si="146"/>
        <v>0</v>
      </c>
      <c r="AJ120" s="25">
        <f t="shared" si="147"/>
        <v>0</v>
      </c>
      <c r="AK120" s="25">
        <f t="shared" si="148"/>
        <v>0</v>
      </c>
      <c r="AL120" s="25">
        <f t="shared" si="149"/>
        <v>0</v>
      </c>
      <c r="AM120" s="25">
        <f t="shared" si="150"/>
        <v>0</v>
      </c>
    </row>
    <row r="121" spans="1:39" s="95" customFormat="1" x14ac:dyDescent="0.35">
      <c r="A121" s="8" t="str">
        <v>WN337</v>
      </c>
      <c r="B121" s="95" t="s">
        <v>291</v>
      </c>
      <c r="C121" s="22">
        <f>IF($B$2="Discounted",INDEX('Top Down inputs'!$D$50:$F$89,MATCH($A121,'Top Down inputs'!$A$50:$A$89,0),MATCH('Copper Weighted Price'!$B$105,'Top Down inputs'!$D$47:$F$47,0)),INDEX('Top Down inputs'!$D$5:$F$44,MATCH($A121,'Top Down inputs'!$A$5:$A$44,0),MATCH('Copper Weighted Price'!$B$105,'Top Down inputs'!$D$2:$F$2,0)))</f>
        <v>0.1825</v>
      </c>
      <c r="D121" s="210">
        <f t="shared" si="104"/>
        <v>51.633453161602382</v>
      </c>
      <c r="E121" s="210">
        <f t="shared" si="102"/>
        <v>50.691030431328969</v>
      </c>
      <c r="F121" s="210">
        <f t="shared" si="105"/>
        <v>45.653804198602593</v>
      </c>
      <c r="G121" s="210">
        <f t="shared" si="105"/>
        <v>60.751945247682592</v>
      </c>
      <c r="H121" s="210">
        <f t="shared" si="105"/>
        <v>58.17745033545097</v>
      </c>
      <c r="I121" s="210">
        <f t="shared" si="105"/>
        <v>67.300736880876812</v>
      </c>
      <c r="J121" s="26">
        <f t="shared" si="155"/>
        <v>62.18104428071797</v>
      </c>
      <c r="K121" s="26">
        <f t="shared" ref="K121:N121" si="158">J121*(1+($C121+K$62))</f>
        <v>74.841852016892489</v>
      </c>
      <c r="L121" s="26">
        <f t="shared" si="158"/>
        <v>90.042652131899828</v>
      </c>
      <c r="M121" s="26">
        <f t="shared" si="158"/>
        <v>108.29160631774396</v>
      </c>
      <c r="N121" s="26">
        <f t="shared" si="158"/>
        <v>130.23907805046358</v>
      </c>
      <c r="O121" s="101">
        <f t="shared" si="107"/>
        <v>0</v>
      </c>
      <c r="P121" s="101">
        <f t="shared" si="124"/>
        <v>0</v>
      </c>
      <c r="Q121" s="101">
        <f t="shared" si="109"/>
        <v>0</v>
      </c>
      <c r="R121" s="101">
        <f t="shared" si="125"/>
        <v>0</v>
      </c>
      <c r="S121" s="101">
        <f t="shared" si="125"/>
        <v>0</v>
      </c>
      <c r="U121" s="8" t="s">
        <v>13</v>
      </c>
      <c r="V121" s="8" t="s">
        <v>199</v>
      </c>
      <c r="W121" s="8" t="str">
        <v>WN337</v>
      </c>
      <c r="X121" s="95" t="s">
        <v>291</v>
      </c>
      <c r="Y121" s="25">
        <f t="shared" si="152"/>
        <v>50.691030431328969</v>
      </c>
      <c r="Z121" s="25">
        <f t="shared" si="137"/>
        <v>45.653804198602593</v>
      </c>
      <c r="AA121" s="25">
        <f t="shared" si="138"/>
        <v>60.751945247682592</v>
      </c>
      <c r="AB121" s="25">
        <f t="shared" si="139"/>
        <v>58.17745033545097</v>
      </c>
      <c r="AC121" s="25">
        <f t="shared" si="140"/>
        <v>67.300736880876812</v>
      </c>
      <c r="AD121" s="25">
        <f t="shared" si="141"/>
        <v>62.18104428071797</v>
      </c>
      <c r="AE121" s="25">
        <f t="shared" si="142"/>
        <v>74.841852016892489</v>
      </c>
      <c r="AF121" s="25">
        <f t="shared" si="143"/>
        <v>90.042652131899828</v>
      </c>
      <c r="AG121" s="25">
        <f t="shared" si="144"/>
        <v>108.29160631774396</v>
      </c>
      <c r="AH121" s="25">
        <f t="shared" si="145"/>
        <v>130.23907805046358</v>
      </c>
      <c r="AI121" s="25">
        <f t="shared" si="146"/>
        <v>0</v>
      </c>
      <c r="AJ121" s="25">
        <f t="shared" si="147"/>
        <v>0</v>
      </c>
      <c r="AK121" s="25">
        <f t="shared" si="148"/>
        <v>0</v>
      </c>
      <c r="AL121" s="25">
        <f t="shared" si="149"/>
        <v>0</v>
      </c>
      <c r="AM121" s="25">
        <f t="shared" si="150"/>
        <v>0</v>
      </c>
    </row>
    <row r="122" spans="1:39" s="95" customFormat="1" x14ac:dyDescent="0.35">
      <c r="A122" s="8" t="str">
        <v>WX313</v>
      </c>
      <c r="B122" s="95" t="s">
        <v>292</v>
      </c>
      <c r="C122" s="22">
        <f>IF($B$2="Discounted",INDEX('Top Down inputs'!$D$50:$F$89,MATCH($A122,'Top Down inputs'!$A$50:$A$89,0),MATCH('Copper Weighted Price'!$B$105,'Top Down inputs'!$D$47:$F$47,0)),INDEX('Top Down inputs'!$D$5:$F$44,MATCH($A122,'Top Down inputs'!$A$5:$A$44,0),MATCH('Copper Weighted Price'!$B$105,'Top Down inputs'!$D$2:$F$2,0)))</f>
        <v>0.1825</v>
      </c>
      <c r="D122" s="210">
        <f t="shared" si="104"/>
        <v>52.925783223312692</v>
      </c>
      <c r="E122" s="210">
        <f t="shared" si="102"/>
        <v>47.612306784411331</v>
      </c>
      <c r="F122" s="210">
        <f t="shared" si="105"/>
        <v>42.753993451211301</v>
      </c>
      <c r="G122" s="210">
        <f t="shared" si="105"/>
        <v>48.565296338293798</v>
      </c>
      <c r="H122" s="210">
        <f t="shared" si="105"/>
        <v>48.605921584760466</v>
      </c>
      <c r="I122" s="210">
        <f t="shared" si="105"/>
        <v>57.828835822442528</v>
      </c>
      <c r="J122" s="26">
        <f t="shared" si="155"/>
        <v>63.737369257492347</v>
      </c>
      <c r="K122" s="26">
        <f t="shared" ref="K122:N122" si="159">J122*(1+($C122+K$62))</f>
        <v>76.715063458567514</v>
      </c>
      <c r="L122" s="26">
        <f t="shared" si="159"/>
        <v>92.29632332878802</v>
      </c>
      <c r="M122" s="26">
        <f t="shared" si="159"/>
        <v>111.00202930334805</v>
      </c>
      <c r="N122" s="26">
        <f t="shared" si="159"/>
        <v>133.49882275991132</v>
      </c>
      <c r="O122" s="101">
        <f t="shared" si="107"/>
        <v>0</v>
      </c>
      <c r="P122" s="101">
        <f t="shared" si="124"/>
        <v>0</v>
      </c>
      <c r="Q122" s="101">
        <f t="shared" si="109"/>
        <v>0</v>
      </c>
      <c r="R122" s="101">
        <f t="shared" si="125"/>
        <v>0</v>
      </c>
      <c r="S122" s="101">
        <f t="shared" si="125"/>
        <v>0</v>
      </c>
      <c r="U122" s="8" t="s">
        <v>13</v>
      </c>
      <c r="V122" s="8" t="s">
        <v>199</v>
      </c>
      <c r="W122" s="8" t="str">
        <v>WX313</v>
      </c>
      <c r="X122" s="95" t="s">
        <v>292</v>
      </c>
      <c r="Y122" s="25">
        <f t="shared" si="152"/>
        <v>47.612306784411331</v>
      </c>
      <c r="Z122" s="25">
        <f t="shared" si="137"/>
        <v>42.753993451211301</v>
      </c>
      <c r="AA122" s="25">
        <f t="shared" si="138"/>
        <v>48.565296338293798</v>
      </c>
      <c r="AB122" s="25">
        <f t="shared" si="139"/>
        <v>48.605921584760466</v>
      </c>
      <c r="AC122" s="25">
        <f t="shared" si="140"/>
        <v>57.828835822442528</v>
      </c>
      <c r="AD122" s="25">
        <f t="shared" si="141"/>
        <v>63.737369257492347</v>
      </c>
      <c r="AE122" s="25">
        <f t="shared" si="142"/>
        <v>76.715063458567514</v>
      </c>
      <c r="AF122" s="25">
        <f t="shared" si="143"/>
        <v>92.29632332878802</v>
      </c>
      <c r="AG122" s="25">
        <f t="shared" si="144"/>
        <v>111.00202930334805</v>
      </c>
      <c r="AH122" s="25">
        <f t="shared" si="145"/>
        <v>133.49882275991132</v>
      </c>
      <c r="AI122" s="25">
        <f t="shared" si="146"/>
        <v>0</v>
      </c>
      <c r="AJ122" s="25">
        <f t="shared" si="147"/>
        <v>0</v>
      </c>
      <c r="AK122" s="25">
        <f t="shared" si="148"/>
        <v>0</v>
      </c>
      <c r="AL122" s="25">
        <f t="shared" si="149"/>
        <v>0</v>
      </c>
      <c r="AM122" s="25">
        <f t="shared" si="150"/>
        <v>0</v>
      </c>
    </row>
    <row r="123" spans="1:39" s="95" customFormat="1" x14ac:dyDescent="0.35">
      <c r="A123" s="8" t="str">
        <v>WX339</v>
      </c>
      <c r="B123" s="95" t="s">
        <v>293</v>
      </c>
      <c r="C123" s="22">
        <f>IF($B$2="Discounted",INDEX('Top Down inputs'!$D$50:$F$89,MATCH($A123,'Top Down inputs'!$A$50:$A$89,0),MATCH('Copper Weighted Price'!$B$105,'Top Down inputs'!$D$47:$F$47,0)),INDEX('Top Down inputs'!$D$5:$F$44,MATCH($A123,'Top Down inputs'!$A$5:$A$44,0),MATCH('Copper Weighted Price'!$B$105,'Top Down inputs'!$D$2:$F$2,0)))</f>
        <v>0.1825</v>
      </c>
      <c r="D123" s="210">
        <f t="shared" si="104"/>
        <v>61.029464845825402</v>
      </c>
      <c r="E123" s="210">
        <f t="shared" si="102"/>
        <v>45.673486545175379</v>
      </c>
      <c r="F123" s="210">
        <f t="shared" si="105"/>
        <v>47.987262939512554</v>
      </c>
      <c r="G123" s="210">
        <f t="shared" si="105"/>
        <v>61.880635425569267</v>
      </c>
      <c r="H123" s="210">
        <f t="shared" si="105"/>
        <v>46.091072197472698</v>
      </c>
      <c r="I123" s="210">
        <f t="shared" si="105"/>
        <v>66.638694577425909</v>
      </c>
      <c r="J123" s="26">
        <f t="shared" si="155"/>
        <v>73.496456727958659</v>
      </c>
      <c r="K123" s="26">
        <f t="shared" ref="K123:N123" si="160">J123*(1+($C123+K$62))</f>
        <v>88.461218395869508</v>
      </c>
      <c r="L123" s="26">
        <f t="shared" si="160"/>
        <v>106.42818824667059</v>
      </c>
      <c r="M123" s="26">
        <f t="shared" si="160"/>
        <v>127.99800083449654</v>
      </c>
      <c r="N123" s="26">
        <f t="shared" si="160"/>
        <v>153.9393697058477</v>
      </c>
      <c r="O123" s="101">
        <f t="shared" si="107"/>
        <v>0</v>
      </c>
      <c r="P123" s="101">
        <f t="shared" si="124"/>
        <v>0</v>
      </c>
      <c r="Q123" s="101">
        <f t="shared" si="109"/>
        <v>0</v>
      </c>
      <c r="R123" s="101">
        <f t="shared" si="125"/>
        <v>0</v>
      </c>
      <c r="S123" s="101">
        <f t="shared" si="125"/>
        <v>0</v>
      </c>
      <c r="U123" s="8" t="s">
        <v>13</v>
      </c>
      <c r="V123" s="8" t="s">
        <v>199</v>
      </c>
      <c r="W123" s="8" t="str">
        <v>WX339</v>
      </c>
      <c r="X123" s="95" t="s">
        <v>293</v>
      </c>
      <c r="Y123" s="25">
        <f t="shared" si="152"/>
        <v>45.673486545175379</v>
      </c>
      <c r="Z123" s="25">
        <f t="shared" si="137"/>
        <v>47.987262939512554</v>
      </c>
      <c r="AA123" s="25">
        <f t="shared" si="138"/>
        <v>61.880635425569267</v>
      </c>
      <c r="AB123" s="25">
        <f t="shared" si="139"/>
        <v>46.091072197472698</v>
      </c>
      <c r="AC123" s="25">
        <f t="shared" si="140"/>
        <v>66.638694577425909</v>
      </c>
      <c r="AD123" s="25">
        <f t="shared" si="141"/>
        <v>73.496456727958659</v>
      </c>
      <c r="AE123" s="25">
        <f t="shared" si="142"/>
        <v>88.461218395869508</v>
      </c>
      <c r="AF123" s="25">
        <f t="shared" si="143"/>
        <v>106.42818824667059</v>
      </c>
      <c r="AG123" s="25">
        <f t="shared" si="144"/>
        <v>127.99800083449654</v>
      </c>
      <c r="AH123" s="25">
        <f t="shared" si="145"/>
        <v>153.9393697058477</v>
      </c>
      <c r="AI123" s="25">
        <f t="shared" si="146"/>
        <v>0</v>
      </c>
      <c r="AJ123" s="25">
        <f t="shared" si="147"/>
        <v>0</v>
      </c>
      <c r="AK123" s="25">
        <f t="shared" si="148"/>
        <v>0</v>
      </c>
      <c r="AL123" s="25">
        <f t="shared" si="149"/>
        <v>0</v>
      </c>
      <c r="AM123" s="25">
        <f t="shared" si="150"/>
        <v>0</v>
      </c>
    </row>
    <row r="124" spans="1:39" s="95" customFormat="1" x14ac:dyDescent="0.35">
      <c r="A124" s="8" t="str">
        <v>WN332</v>
      </c>
      <c r="B124" s="95" t="s">
        <v>294</v>
      </c>
      <c r="C124" s="22">
        <f>IF($B$2="Discounted",INDEX('Top Down inputs'!$D$50:$F$89,MATCH($A124,'Top Down inputs'!$A$50:$A$89,0),MATCH('Copper Weighted Price'!$B$105,'Top Down inputs'!$D$47:$F$47,0)),INDEX('Top Down inputs'!$D$5:$F$44,MATCH($A124,'Top Down inputs'!$A$5:$A$44,0),MATCH('Copper Weighted Price'!$B$105,'Top Down inputs'!$D$2:$F$2,0)))</f>
        <v>2.5000000000000001E-3</v>
      </c>
      <c r="D124" s="210">
        <f t="shared" si="104"/>
        <v>183.69673999135861</v>
      </c>
      <c r="E124" s="210">
        <f t="shared" si="102"/>
        <v>100.36220170645895</v>
      </c>
      <c r="F124" s="210">
        <f t="shared" si="105"/>
        <v>130.41026044853709</v>
      </c>
      <c r="G124" s="210">
        <f t="shared" si="105"/>
        <v>173.18315143286472</v>
      </c>
      <c r="H124" s="210">
        <f t="shared" si="105"/>
        <v>183.52417883240048</v>
      </c>
      <c r="I124" s="210">
        <f t="shared" si="105"/>
        <v>131.04234679873082</v>
      </c>
      <c r="J124" s="26">
        <f t="shared" si="155"/>
        <v>188.1565741800909</v>
      </c>
      <c r="K124" s="26">
        <f>J124*(1+($C124+K$62))</f>
        <v>192.59933007849867</v>
      </c>
      <c r="L124" s="26">
        <f t="shared" ref="L124:M124" si="161">K124*(1+($C124+L$62))</f>
        <v>197.04945536241908</v>
      </c>
      <c r="M124" s="26">
        <f t="shared" si="161"/>
        <v>201.51658813310823</v>
      </c>
      <c r="N124" s="26">
        <f>M124*(1+($C124+N$62))</f>
        <v>206.08499129378279</v>
      </c>
      <c r="O124" s="101">
        <f t="shared" si="107"/>
        <v>91.255769904606225</v>
      </c>
      <c r="P124" s="101">
        <f t="shared" si="124"/>
        <v>88.840110491224308</v>
      </c>
      <c r="Q124" s="101">
        <f t="shared" si="109"/>
        <v>0</v>
      </c>
      <c r="R124" s="101">
        <f t="shared" si="125"/>
        <v>0</v>
      </c>
      <c r="S124" s="101">
        <f t="shared" si="125"/>
        <v>0</v>
      </c>
      <c r="U124" s="8" t="s">
        <v>323</v>
      </c>
      <c r="V124" s="8" t="s">
        <v>324</v>
      </c>
      <c r="W124" s="8" t="str">
        <v>WN332</v>
      </c>
      <c r="X124" s="95" t="s">
        <v>294</v>
      </c>
      <c r="Y124" s="25">
        <f t="shared" si="152"/>
        <v>100.36220170645895</v>
      </c>
      <c r="Z124" s="25">
        <f t="shared" si="137"/>
        <v>130.41026044853709</v>
      </c>
      <c r="AA124" s="25">
        <f t="shared" si="138"/>
        <v>173.18315143286472</v>
      </c>
      <c r="AB124" s="25">
        <f t="shared" si="139"/>
        <v>183.52417883240048</v>
      </c>
      <c r="AC124" s="25">
        <f t="shared" si="140"/>
        <v>131.04234679873082</v>
      </c>
      <c r="AD124" s="25">
        <f t="shared" si="141"/>
        <v>188.1565741800909</v>
      </c>
      <c r="AE124" s="25">
        <f t="shared" si="142"/>
        <v>192.59933007849867</v>
      </c>
      <c r="AF124" s="25">
        <f t="shared" si="143"/>
        <v>197.04945536241908</v>
      </c>
      <c r="AG124" s="25">
        <f t="shared" si="144"/>
        <v>201.51658813310823</v>
      </c>
      <c r="AH124" s="25">
        <f t="shared" si="145"/>
        <v>206.08499129378279</v>
      </c>
      <c r="AI124" s="25">
        <f t="shared" si="146"/>
        <v>91.255769904606225</v>
      </c>
      <c r="AJ124" s="25">
        <f t="shared" si="147"/>
        <v>88.840110491224308</v>
      </c>
      <c r="AK124" s="25">
        <f t="shared" si="148"/>
        <v>0</v>
      </c>
      <c r="AL124" s="25">
        <f t="shared" si="149"/>
        <v>0</v>
      </c>
      <c r="AM124" s="25">
        <f t="shared" si="150"/>
        <v>0</v>
      </c>
    </row>
    <row r="125" spans="1:39" s="95" customFormat="1" x14ac:dyDescent="0.35">
      <c r="A125" s="8" t="str">
        <v>WX334</v>
      </c>
      <c r="B125" s="95" t="s">
        <v>295</v>
      </c>
      <c r="C125" s="22">
        <f>IF($B$2="Discounted",INDEX('Top Down inputs'!$D$50:$F$89,MATCH($A125,'Top Down inputs'!$A$50:$A$89,0),MATCH('Copper Weighted Price'!$B$105,'Top Down inputs'!$D$47:$F$47,0)),INDEX('Top Down inputs'!$D$5:$F$44,MATCH($A125,'Top Down inputs'!$A$5:$A$44,0),MATCH('Copper Weighted Price'!$B$105,'Top Down inputs'!$D$2:$F$2,0)))</f>
        <v>2.5000000000000001E-3</v>
      </c>
      <c r="D125" s="210">
        <f t="shared" si="104"/>
        <v>168.81080621743081</v>
      </c>
      <c r="E125" s="210">
        <f t="shared" si="102"/>
        <v>134.50326245968617</v>
      </c>
      <c r="F125" s="210">
        <f t="shared" si="105"/>
        <v>148.21238033504304</v>
      </c>
      <c r="G125" s="210">
        <f t="shared" si="105"/>
        <v>185.53284285359376</v>
      </c>
      <c r="H125" s="210">
        <f t="shared" si="105"/>
        <v>163.05661501735736</v>
      </c>
      <c r="I125" s="210">
        <f t="shared" si="105"/>
        <v>202.40823847328932</v>
      </c>
      <c r="J125" s="26">
        <f t="shared" si="155"/>
        <v>172.90923608086428</v>
      </c>
      <c r="K125" s="26">
        <f t="shared" ref="K125:N125" si="162">J125*(1+($C125+K$62))</f>
        <v>176.99197159959337</v>
      </c>
      <c r="L125" s="26">
        <f t="shared" si="162"/>
        <v>181.08147932293411</v>
      </c>
      <c r="M125" s="26">
        <f t="shared" si="162"/>
        <v>185.18661632501599</v>
      </c>
      <c r="N125" s="26">
        <f t="shared" si="162"/>
        <v>189.38481723329565</v>
      </c>
      <c r="O125" s="101">
        <f t="shared" si="107"/>
        <v>87.924794432578324</v>
      </c>
      <c r="P125" s="101">
        <f t="shared" si="124"/>
        <v>85.597310290339905</v>
      </c>
      <c r="Q125" s="101">
        <f t="shared" si="109"/>
        <v>0</v>
      </c>
      <c r="R125" s="101">
        <f t="shared" si="125"/>
        <v>0</v>
      </c>
      <c r="S125" s="101">
        <f t="shared" si="125"/>
        <v>0</v>
      </c>
      <c r="U125" s="8" t="s">
        <v>323</v>
      </c>
      <c r="V125" s="8" t="s">
        <v>324</v>
      </c>
      <c r="W125" s="8" t="str">
        <v>WX334</v>
      </c>
      <c r="X125" s="95" t="s">
        <v>295</v>
      </c>
      <c r="Y125" s="25">
        <f t="shared" si="152"/>
        <v>134.50326245968617</v>
      </c>
      <c r="Z125" s="25">
        <f t="shared" si="137"/>
        <v>148.21238033504304</v>
      </c>
      <c r="AA125" s="25">
        <f t="shared" si="138"/>
        <v>185.53284285359376</v>
      </c>
      <c r="AB125" s="25">
        <f t="shared" si="139"/>
        <v>163.05661501735736</v>
      </c>
      <c r="AC125" s="25">
        <f t="shared" si="140"/>
        <v>202.40823847328932</v>
      </c>
      <c r="AD125" s="25">
        <f t="shared" si="141"/>
        <v>172.90923608086428</v>
      </c>
      <c r="AE125" s="25">
        <f t="shared" si="142"/>
        <v>176.99197159959337</v>
      </c>
      <c r="AF125" s="25">
        <f t="shared" si="143"/>
        <v>181.08147932293411</v>
      </c>
      <c r="AG125" s="25">
        <f t="shared" si="144"/>
        <v>185.18661632501599</v>
      </c>
      <c r="AH125" s="25">
        <f t="shared" si="145"/>
        <v>189.38481723329565</v>
      </c>
      <c r="AI125" s="25">
        <f t="shared" si="146"/>
        <v>87.924794432578324</v>
      </c>
      <c r="AJ125" s="25">
        <f t="shared" si="147"/>
        <v>85.597310290339905</v>
      </c>
      <c r="AK125" s="25">
        <f t="shared" si="148"/>
        <v>0</v>
      </c>
      <c r="AL125" s="25">
        <f t="shared" si="149"/>
        <v>0</v>
      </c>
      <c r="AM125" s="25">
        <f t="shared" si="150"/>
        <v>0</v>
      </c>
    </row>
    <row r="126" spans="1:39" s="95" customFormat="1" x14ac:dyDescent="0.35">
      <c r="A126" s="8" t="str">
        <v>WN333</v>
      </c>
      <c r="B126" s="95" t="s">
        <v>296</v>
      </c>
      <c r="C126" s="22">
        <f>IF($B$2="Discounted",INDEX('Top Down inputs'!$D$50:$F$89,MATCH($A126,'Top Down inputs'!$A$50:$A$89,0),MATCH('Copper Weighted Price'!$B$105,'Top Down inputs'!$D$47:$F$47,0)),INDEX('Top Down inputs'!$D$5:$F$44,MATCH($A126,'Top Down inputs'!$A$5:$A$44,0),MATCH('Copper Weighted Price'!$B$105,'Top Down inputs'!$D$2:$F$2,0)))</f>
        <v>0.1825</v>
      </c>
      <c r="D126" s="210">
        <f t="shared" si="104"/>
        <v>92.190297134879813</v>
      </c>
      <c r="E126" s="210">
        <f t="shared" si="102"/>
        <v>47.612758509848177</v>
      </c>
      <c r="F126" s="210">
        <f t="shared" ref="F126:I145" si="163">F83</f>
        <v>77.173476163579153</v>
      </c>
      <c r="G126" s="210">
        <f t="shared" si="163"/>
        <v>97.85333098109669</v>
      </c>
      <c r="H126" s="210">
        <f t="shared" si="163"/>
        <v>72.534687902209484</v>
      </c>
      <c r="I126" s="210">
        <f t="shared" si="163"/>
        <v>79.869491512323435</v>
      </c>
      <c r="J126" s="26">
        <f t="shared" si="155"/>
        <v>111.02276910387853</v>
      </c>
      <c r="K126" s="26">
        <f t="shared" ref="K126:N126" si="164">J126*(1+($C126+K$62))</f>
        <v>133.62833885944767</v>
      </c>
      <c r="L126" s="26">
        <f t="shared" si="164"/>
        <v>160.76900432887589</v>
      </c>
      <c r="M126" s="26">
        <f t="shared" si="164"/>
        <v>193.35207607362784</v>
      </c>
      <c r="N126" s="26">
        <f t="shared" si="164"/>
        <v>232.53876254346622</v>
      </c>
      <c r="O126" s="101">
        <f t="shared" si="107"/>
        <v>235.18059075391395</v>
      </c>
      <c r="P126" s="101">
        <f t="shared" si="124"/>
        <v>228.95505336057116</v>
      </c>
      <c r="Q126" s="101">
        <f t="shared" si="109"/>
        <v>0</v>
      </c>
      <c r="R126" s="101">
        <f t="shared" si="125"/>
        <v>0</v>
      </c>
      <c r="S126" s="101">
        <f t="shared" si="125"/>
        <v>0</v>
      </c>
      <c r="U126" s="8" t="s">
        <v>13</v>
      </c>
      <c r="V126" s="8" t="s">
        <v>324</v>
      </c>
      <c r="W126" s="8" t="str">
        <v>WN333</v>
      </c>
      <c r="X126" s="95" t="s">
        <v>296</v>
      </c>
      <c r="Y126" s="25">
        <f t="shared" si="152"/>
        <v>47.612758509848177</v>
      </c>
      <c r="Z126" s="25">
        <f t="shared" si="137"/>
        <v>77.173476163579153</v>
      </c>
      <c r="AA126" s="25">
        <f t="shared" si="138"/>
        <v>97.85333098109669</v>
      </c>
      <c r="AB126" s="25">
        <f t="shared" si="139"/>
        <v>72.534687902209484</v>
      </c>
      <c r="AC126" s="25">
        <f t="shared" si="140"/>
        <v>79.869491512323435</v>
      </c>
      <c r="AD126" s="25">
        <f t="shared" si="141"/>
        <v>111.02276910387853</v>
      </c>
      <c r="AE126" s="25">
        <f t="shared" si="142"/>
        <v>133.62833885944767</v>
      </c>
      <c r="AF126" s="25">
        <f t="shared" si="143"/>
        <v>160.76900432887589</v>
      </c>
      <c r="AG126" s="25">
        <f t="shared" si="144"/>
        <v>193.35207607362784</v>
      </c>
      <c r="AH126" s="25">
        <f t="shared" si="145"/>
        <v>232.53876254346622</v>
      </c>
      <c r="AI126" s="25">
        <f t="shared" si="146"/>
        <v>235.18059075391395</v>
      </c>
      <c r="AJ126" s="25">
        <f t="shared" si="147"/>
        <v>228.95505336057116</v>
      </c>
      <c r="AK126" s="25">
        <f t="shared" si="148"/>
        <v>0</v>
      </c>
      <c r="AL126" s="25">
        <f t="shared" si="149"/>
        <v>0</v>
      </c>
      <c r="AM126" s="25">
        <f t="shared" si="150"/>
        <v>0</v>
      </c>
    </row>
    <row r="127" spans="1:39" s="95" customFormat="1" x14ac:dyDescent="0.35">
      <c r="A127" s="8" t="str">
        <v>WX335</v>
      </c>
      <c r="B127" s="95" t="s">
        <v>297</v>
      </c>
      <c r="C127" s="22">
        <f>IF($B$2="Discounted",INDEX('Top Down inputs'!$D$50:$F$89,MATCH($A127,'Top Down inputs'!$A$50:$A$89,0),MATCH('Copper Weighted Price'!$B$105,'Top Down inputs'!$D$47:$F$47,0)),INDEX('Top Down inputs'!$D$5:$F$44,MATCH($A127,'Top Down inputs'!$A$5:$A$44,0),MATCH('Copper Weighted Price'!$B$105,'Top Down inputs'!$D$2:$F$2,0)))</f>
        <v>0.1825</v>
      </c>
      <c r="D127" s="210">
        <f t="shared" si="104"/>
        <v>101.02083616759538</v>
      </c>
      <c r="E127" s="210">
        <f t="shared" si="102"/>
        <v>106.5292634211295</v>
      </c>
      <c r="F127" s="210">
        <f t="shared" si="163"/>
        <v>130.54940816037421</v>
      </c>
      <c r="G127" s="210">
        <f t="shared" si="163"/>
        <v>115.67356697458349</v>
      </c>
      <c r="H127" s="210">
        <f t="shared" si="163"/>
        <v>83.038028900284132</v>
      </c>
      <c r="I127" s="210">
        <f t="shared" si="163"/>
        <v>114.66068219581436</v>
      </c>
      <c r="J127" s="26">
        <f t="shared" si="155"/>
        <v>121.65719513959894</v>
      </c>
      <c r="K127" s="26">
        <f t="shared" ref="K127:N127" si="165">J127*(1+($C127+K$62))</f>
        <v>146.42806181129876</v>
      </c>
      <c r="L127" s="26">
        <f t="shared" si="165"/>
        <v>176.16842283709357</v>
      </c>
      <c r="M127" s="26">
        <f t="shared" si="165"/>
        <v>211.87249642032361</v>
      </c>
      <c r="N127" s="26">
        <f t="shared" si="165"/>
        <v>254.81271851363894</v>
      </c>
      <c r="O127" s="101">
        <f t="shared" si="107"/>
        <v>208.53545648246094</v>
      </c>
      <c r="P127" s="101">
        <f t="shared" si="124"/>
        <v>203.01525059298848</v>
      </c>
      <c r="Q127" s="101">
        <f t="shared" si="109"/>
        <v>0</v>
      </c>
      <c r="R127" s="101">
        <f t="shared" ref="R127:S145" si="166">IF(R40=0,0,R345/R40)</f>
        <v>0</v>
      </c>
      <c r="S127" s="101">
        <f t="shared" si="166"/>
        <v>0</v>
      </c>
      <c r="U127" s="8" t="s">
        <v>13</v>
      </c>
      <c r="V127" s="8" t="s">
        <v>324</v>
      </c>
      <c r="W127" s="8" t="str">
        <v>WX335</v>
      </c>
      <c r="X127" s="95" t="s">
        <v>297</v>
      </c>
      <c r="Y127" s="25">
        <f t="shared" si="152"/>
        <v>106.5292634211295</v>
      </c>
      <c r="Z127" s="25">
        <f t="shared" si="137"/>
        <v>130.54940816037421</v>
      </c>
      <c r="AA127" s="25">
        <f t="shared" si="138"/>
        <v>115.67356697458349</v>
      </c>
      <c r="AB127" s="25">
        <f t="shared" si="139"/>
        <v>83.038028900284132</v>
      </c>
      <c r="AC127" s="25">
        <f t="shared" si="140"/>
        <v>114.66068219581436</v>
      </c>
      <c r="AD127" s="25">
        <f t="shared" si="141"/>
        <v>121.65719513959894</v>
      </c>
      <c r="AE127" s="25">
        <f t="shared" si="142"/>
        <v>146.42806181129876</v>
      </c>
      <c r="AF127" s="25">
        <f t="shared" si="143"/>
        <v>176.16842283709357</v>
      </c>
      <c r="AG127" s="25">
        <f t="shared" si="144"/>
        <v>211.87249642032361</v>
      </c>
      <c r="AH127" s="25">
        <f t="shared" si="145"/>
        <v>254.81271851363894</v>
      </c>
      <c r="AI127" s="25">
        <f t="shared" si="146"/>
        <v>208.53545648246094</v>
      </c>
      <c r="AJ127" s="25">
        <f t="shared" si="147"/>
        <v>203.01525059298848</v>
      </c>
      <c r="AK127" s="25">
        <f t="shared" si="148"/>
        <v>0</v>
      </c>
      <c r="AL127" s="25">
        <f t="shared" si="149"/>
        <v>0</v>
      </c>
      <c r="AM127" s="25">
        <f t="shared" si="150"/>
        <v>0</v>
      </c>
    </row>
    <row r="128" spans="1:39" s="95" customFormat="1" x14ac:dyDescent="0.35">
      <c r="A128" s="8" t="str">
        <v>WN348</v>
      </c>
      <c r="B128" s="95" t="s">
        <v>298</v>
      </c>
      <c r="C128" s="22">
        <f>IF($B$2="Discounted",INDEX('Top Down inputs'!$D$50:$F$89,MATCH($A128,'Top Down inputs'!$A$50:$A$89,0),MATCH('Copper Weighted Price'!$B$105,'Top Down inputs'!$D$47:$F$47,0)),INDEX('Top Down inputs'!$D$5:$F$44,MATCH($A128,'Top Down inputs'!$A$5:$A$44,0),MATCH('Copper Weighted Price'!$B$105,'Top Down inputs'!$D$2:$F$2,0)))</f>
        <v>2.5000000000000001E-3</v>
      </c>
      <c r="D128" s="210">
        <f t="shared" si="104"/>
        <v>206.65041387635992</v>
      </c>
      <c r="E128" s="210">
        <f t="shared" si="102"/>
        <v>145.00529983319839</v>
      </c>
      <c r="F128" s="210">
        <f t="shared" si="163"/>
        <v>152.29363656196847</v>
      </c>
      <c r="G128" s="210">
        <f t="shared" si="163"/>
        <v>170.03146063549539</v>
      </c>
      <c r="H128" s="210">
        <f t="shared" si="163"/>
        <v>199.41466995047085</v>
      </c>
      <c r="I128" s="210">
        <f t="shared" si="163"/>
        <v>154.31161258874729</v>
      </c>
      <c r="J128" s="26">
        <f t="shared" si="155"/>
        <v>211.66752294952485</v>
      </c>
      <c r="K128" s="26">
        <f t="shared" ref="K128:N128" si="167">J128*(1+($C128+K$62))</f>
        <v>216.66541972875345</v>
      </c>
      <c r="L128" s="26">
        <f t="shared" si="167"/>
        <v>221.67160672895318</v>
      </c>
      <c r="M128" s="26">
        <f t="shared" si="167"/>
        <v>226.69692637233385</v>
      </c>
      <c r="N128" s="26">
        <f t="shared" si="167"/>
        <v>231.8361705633406</v>
      </c>
      <c r="O128" s="101">
        <f t="shared" si="107"/>
        <v>0</v>
      </c>
      <c r="P128" s="101">
        <f t="shared" si="124"/>
        <v>0</v>
      </c>
      <c r="Q128" s="101">
        <f t="shared" si="109"/>
        <v>0</v>
      </c>
      <c r="R128" s="101">
        <f t="shared" si="166"/>
        <v>0</v>
      </c>
      <c r="S128" s="101">
        <f t="shared" si="166"/>
        <v>0</v>
      </c>
      <c r="U128" s="8" t="s">
        <v>323</v>
      </c>
      <c r="V128" s="8" t="s">
        <v>325</v>
      </c>
      <c r="W128" s="8" t="str">
        <v>WN348</v>
      </c>
      <c r="X128" s="95" t="s">
        <v>298</v>
      </c>
      <c r="Y128" s="25">
        <f t="shared" si="152"/>
        <v>145.00529983319839</v>
      </c>
      <c r="Z128" s="25">
        <f t="shared" si="137"/>
        <v>152.29363656196847</v>
      </c>
      <c r="AA128" s="25">
        <f t="shared" si="138"/>
        <v>170.03146063549539</v>
      </c>
      <c r="AB128" s="25">
        <f t="shared" si="139"/>
        <v>199.41466995047085</v>
      </c>
      <c r="AC128" s="25">
        <f t="shared" si="140"/>
        <v>154.31161258874729</v>
      </c>
      <c r="AD128" s="25">
        <f t="shared" si="141"/>
        <v>211.66752294952485</v>
      </c>
      <c r="AE128" s="25">
        <f t="shared" si="142"/>
        <v>216.66541972875345</v>
      </c>
      <c r="AF128" s="25">
        <f t="shared" si="143"/>
        <v>221.67160672895318</v>
      </c>
      <c r="AG128" s="25">
        <f t="shared" si="144"/>
        <v>226.69692637233385</v>
      </c>
      <c r="AH128" s="25">
        <f t="shared" si="145"/>
        <v>231.8361705633406</v>
      </c>
      <c r="AI128" s="25">
        <f t="shared" si="146"/>
        <v>0</v>
      </c>
      <c r="AJ128" s="25">
        <f t="shared" si="147"/>
        <v>0</v>
      </c>
      <c r="AK128" s="25">
        <f t="shared" si="148"/>
        <v>0</v>
      </c>
      <c r="AL128" s="25">
        <f t="shared" si="149"/>
        <v>0</v>
      </c>
      <c r="AM128" s="25">
        <f t="shared" si="150"/>
        <v>0</v>
      </c>
    </row>
    <row r="129" spans="1:39" s="95" customFormat="1" x14ac:dyDescent="0.35">
      <c r="A129" s="8" t="str">
        <v>WN350</v>
      </c>
      <c r="B129" s="95" t="s">
        <v>299</v>
      </c>
      <c r="C129" s="22">
        <f>IF($B$2="Discounted",INDEX('Top Down inputs'!$D$50:$F$89,MATCH($A129,'Top Down inputs'!$A$50:$A$89,0),MATCH('Copper Weighted Price'!$B$105,'Top Down inputs'!$D$47:$F$47,0)),INDEX('Top Down inputs'!$D$5:$F$44,MATCH($A129,'Top Down inputs'!$A$5:$A$44,0),MATCH('Copper Weighted Price'!$B$105,'Top Down inputs'!$D$2:$F$2,0)))</f>
        <v>2.5000000000000001E-3</v>
      </c>
      <c r="D129" s="210">
        <f t="shared" si="104"/>
        <v>177.71585708076171</v>
      </c>
      <c r="E129" s="210">
        <f t="shared" si="102"/>
        <v>151.48524496752532</v>
      </c>
      <c r="F129" s="210">
        <f t="shared" si="163"/>
        <v>194.67640974477919</v>
      </c>
      <c r="G129" s="210">
        <f t="shared" si="163"/>
        <v>183.82563614585388</v>
      </c>
      <c r="H129" s="210">
        <f t="shared" si="163"/>
        <v>207.48274566322729</v>
      </c>
      <c r="I129" s="210">
        <f t="shared" si="163"/>
        <v>200.91627401694922</v>
      </c>
      <c r="J129" s="26">
        <f t="shared" si="155"/>
        <v>182.0304859376806</v>
      </c>
      <c r="K129" s="26">
        <f t="shared" ref="K129:N129" si="168">J129*(1+($C129+K$62))</f>
        <v>186.32859254710266</v>
      </c>
      <c r="L129" s="26">
        <f t="shared" si="168"/>
        <v>190.63382860619598</v>
      </c>
      <c r="M129" s="26">
        <f t="shared" si="168"/>
        <v>194.95551841448503</v>
      </c>
      <c r="N129" s="26">
        <f t="shared" si="168"/>
        <v>199.37518140484585</v>
      </c>
      <c r="O129" s="101">
        <f t="shared" si="107"/>
        <v>259.27206439216371</v>
      </c>
      <c r="P129" s="101">
        <f t="shared" si="124"/>
        <v>460.46369060704637</v>
      </c>
      <c r="Q129" s="101">
        <f t="shared" si="109"/>
        <v>0</v>
      </c>
      <c r="R129" s="101">
        <f t="shared" si="166"/>
        <v>0</v>
      </c>
      <c r="S129" s="101">
        <f t="shared" si="166"/>
        <v>0</v>
      </c>
      <c r="U129" s="8" t="s">
        <v>323</v>
      </c>
      <c r="V129" s="8" t="s">
        <v>325</v>
      </c>
      <c r="W129" s="8" t="str">
        <v>WN350</v>
      </c>
      <c r="X129" s="95" t="s">
        <v>299</v>
      </c>
      <c r="Y129" s="25">
        <f t="shared" si="152"/>
        <v>151.48524496752532</v>
      </c>
      <c r="Z129" s="25">
        <f t="shared" si="137"/>
        <v>194.67640974477919</v>
      </c>
      <c r="AA129" s="25">
        <f t="shared" si="138"/>
        <v>183.82563614585388</v>
      </c>
      <c r="AB129" s="25">
        <f t="shared" si="139"/>
        <v>207.48274566322729</v>
      </c>
      <c r="AC129" s="25">
        <f t="shared" si="140"/>
        <v>200.91627401694922</v>
      </c>
      <c r="AD129" s="25">
        <f t="shared" si="141"/>
        <v>182.0304859376806</v>
      </c>
      <c r="AE129" s="25">
        <f t="shared" si="142"/>
        <v>186.32859254710266</v>
      </c>
      <c r="AF129" s="25">
        <f t="shared" si="143"/>
        <v>190.63382860619598</v>
      </c>
      <c r="AG129" s="25">
        <f t="shared" si="144"/>
        <v>194.95551841448503</v>
      </c>
      <c r="AH129" s="25">
        <f t="shared" si="145"/>
        <v>199.37518140484585</v>
      </c>
      <c r="AI129" s="25">
        <f t="shared" si="146"/>
        <v>259.27206439216371</v>
      </c>
      <c r="AJ129" s="25">
        <f t="shared" si="147"/>
        <v>460.46369060704637</v>
      </c>
      <c r="AK129" s="25">
        <f t="shared" si="148"/>
        <v>0</v>
      </c>
      <c r="AL129" s="25">
        <f t="shared" si="149"/>
        <v>0</v>
      </c>
      <c r="AM129" s="25">
        <f t="shared" si="150"/>
        <v>0</v>
      </c>
    </row>
    <row r="130" spans="1:39" s="95" customFormat="1" x14ac:dyDescent="0.35">
      <c r="A130" s="8" t="str">
        <v>WX349</v>
      </c>
      <c r="B130" s="95" t="s">
        <v>300</v>
      </c>
      <c r="C130" s="22">
        <f>IF($B$2="Discounted",INDEX('Top Down inputs'!$D$50:$F$89,MATCH($A130,'Top Down inputs'!$A$50:$A$89,0),MATCH('Copper Weighted Price'!$B$105,'Top Down inputs'!$D$47:$F$47,0)),INDEX('Top Down inputs'!$D$5:$F$44,MATCH($A130,'Top Down inputs'!$A$5:$A$44,0),MATCH('Copper Weighted Price'!$B$105,'Top Down inputs'!$D$2:$F$2,0)))</f>
        <v>2.5000000000000001E-3</v>
      </c>
      <c r="D130" s="210">
        <f t="shared" si="104"/>
        <v>205.68361936505514</v>
      </c>
      <c r="E130" s="210">
        <f t="shared" si="102"/>
        <v>160.16370733134931</v>
      </c>
      <c r="F130" s="210">
        <f t="shared" si="163"/>
        <v>165.25540196767562</v>
      </c>
      <c r="G130" s="210">
        <f t="shared" si="163"/>
        <v>188.08626321843465</v>
      </c>
      <c r="H130" s="210">
        <f t="shared" si="163"/>
        <v>177.56776282822682</v>
      </c>
      <c r="I130" s="210">
        <f t="shared" si="163"/>
        <v>213.614860465281</v>
      </c>
      <c r="J130" s="26">
        <f t="shared" si="155"/>
        <v>210.6772563656335</v>
      </c>
      <c r="K130" s="26">
        <f t="shared" ref="K130:N130" si="169">J130*(1+($C130+K$62))</f>
        <v>215.65177095518442</v>
      </c>
      <c r="L130" s="26">
        <f t="shared" si="169"/>
        <v>220.63453698068795</v>
      </c>
      <c r="M130" s="26">
        <f t="shared" si="169"/>
        <v>225.63634613910205</v>
      </c>
      <c r="N130" s="26">
        <f t="shared" si="169"/>
        <v>230.7515468598688</v>
      </c>
      <c r="O130" s="101">
        <f t="shared" si="107"/>
        <v>0</v>
      </c>
      <c r="P130" s="101">
        <f t="shared" si="124"/>
        <v>0</v>
      </c>
      <c r="Q130" s="101">
        <f t="shared" si="109"/>
        <v>0</v>
      </c>
      <c r="R130" s="101">
        <f t="shared" si="166"/>
        <v>0</v>
      </c>
      <c r="S130" s="101">
        <f t="shared" si="166"/>
        <v>0</v>
      </c>
      <c r="U130" s="8" t="s">
        <v>323</v>
      </c>
      <c r="V130" s="8" t="s">
        <v>325</v>
      </c>
      <c r="W130" s="8" t="str">
        <v>WX349</v>
      </c>
      <c r="X130" s="95" t="s">
        <v>300</v>
      </c>
      <c r="Y130" s="25">
        <f t="shared" si="152"/>
        <v>160.16370733134931</v>
      </c>
      <c r="Z130" s="25">
        <f t="shared" si="137"/>
        <v>165.25540196767562</v>
      </c>
      <c r="AA130" s="25">
        <f t="shared" si="138"/>
        <v>188.08626321843465</v>
      </c>
      <c r="AB130" s="25">
        <f t="shared" si="139"/>
        <v>177.56776282822682</v>
      </c>
      <c r="AC130" s="25">
        <f t="shared" si="140"/>
        <v>213.614860465281</v>
      </c>
      <c r="AD130" s="25">
        <f t="shared" si="141"/>
        <v>210.6772563656335</v>
      </c>
      <c r="AE130" s="25">
        <f t="shared" si="142"/>
        <v>215.65177095518442</v>
      </c>
      <c r="AF130" s="25">
        <f t="shared" si="143"/>
        <v>220.63453698068795</v>
      </c>
      <c r="AG130" s="25">
        <f t="shared" si="144"/>
        <v>225.63634613910205</v>
      </c>
      <c r="AH130" s="25">
        <f t="shared" si="145"/>
        <v>230.7515468598688</v>
      </c>
      <c r="AI130" s="25">
        <f t="shared" si="146"/>
        <v>0</v>
      </c>
      <c r="AJ130" s="25">
        <f t="shared" si="147"/>
        <v>0</v>
      </c>
      <c r="AK130" s="25">
        <f t="shared" si="148"/>
        <v>0</v>
      </c>
      <c r="AL130" s="25">
        <f t="shared" si="149"/>
        <v>0</v>
      </c>
      <c r="AM130" s="25">
        <f t="shared" si="150"/>
        <v>0</v>
      </c>
    </row>
    <row r="131" spans="1:39" s="95" customFormat="1" x14ac:dyDescent="0.35">
      <c r="A131" s="8" t="str">
        <v>WX351</v>
      </c>
      <c r="B131" s="95" t="s">
        <v>301</v>
      </c>
      <c r="C131" s="22">
        <f>IF($B$2="Discounted",INDEX('Top Down inputs'!$D$50:$F$89,MATCH($A131,'Top Down inputs'!$A$50:$A$89,0),MATCH('Copper Weighted Price'!$B$105,'Top Down inputs'!$D$47:$F$47,0)),INDEX('Top Down inputs'!$D$5:$F$44,MATCH($A131,'Top Down inputs'!$A$5:$A$44,0),MATCH('Copper Weighted Price'!$B$105,'Top Down inputs'!$D$2:$F$2,0)))</f>
        <v>2.5000000000000001E-3</v>
      </c>
      <c r="D131" s="210">
        <f t="shared" si="104"/>
        <v>234.60654969769587</v>
      </c>
      <c r="E131" s="210">
        <f t="shared" si="102"/>
        <v>146.50716199577886</v>
      </c>
      <c r="F131" s="210">
        <f t="shared" si="163"/>
        <v>137.22644513844318</v>
      </c>
      <c r="G131" s="210">
        <f t="shared" si="163"/>
        <v>146.95742389814015</v>
      </c>
      <c r="H131" s="210">
        <f t="shared" si="163"/>
        <v>198.39520894139395</v>
      </c>
      <c r="I131" s="210">
        <f t="shared" si="163"/>
        <v>177.67161669390987</v>
      </c>
      <c r="J131" s="26">
        <f t="shared" si="155"/>
        <v>240.30238464442124</v>
      </c>
      <c r="K131" s="26">
        <f t="shared" ref="K131:N131" si="170">J131*(1+($C131+K$62))</f>
        <v>245.9764082145922</v>
      </c>
      <c r="L131" s="26">
        <f t="shared" si="170"/>
        <v>251.65984352559533</v>
      </c>
      <c r="M131" s="26">
        <f t="shared" si="170"/>
        <v>257.36499978706297</v>
      </c>
      <c r="N131" s="26">
        <f t="shared" si="170"/>
        <v>263.1994925668713</v>
      </c>
      <c r="O131" s="101">
        <f t="shared" si="107"/>
        <v>266.48505618194201</v>
      </c>
      <c r="P131" s="101">
        <f t="shared" si="124"/>
        <v>473.27386677325296</v>
      </c>
      <c r="Q131" s="101">
        <f t="shared" si="109"/>
        <v>0</v>
      </c>
      <c r="R131" s="101">
        <f t="shared" si="166"/>
        <v>0</v>
      </c>
      <c r="S131" s="101">
        <f t="shared" si="166"/>
        <v>0</v>
      </c>
      <c r="U131" s="8" t="s">
        <v>323</v>
      </c>
      <c r="V131" s="8" t="s">
        <v>325</v>
      </c>
      <c r="W131" s="8" t="str">
        <v>WX351</v>
      </c>
      <c r="X131" s="95" t="s">
        <v>301</v>
      </c>
      <c r="Y131" s="25">
        <f t="shared" si="152"/>
        <v>146.50716199577886</v>
      </c>
      <c r="Z131" s="25">
        <f t="shared" si="137"/>
        <v>137.22644513844318</v>
      </c>
      <c r="AA131" s="25">
        <f t="shared" si="138"/>
        <v>146.95742389814015</v>
      </c>
      <c r="AB131" s="25">
        <f t="shared" si="139"/>
        <v>198.39520894139395</v>
      </c>
      <c r="AC131" s="25">
        <f t="shared" si="140"/>
        <v>177.67161669390987</v>
      </c>
      <c r="AD131" s="25">
        <f t="shared" si="141"/>
        <v>240.30238464442124</v>
      </c>
      <c r="AE131" s="25">
        <f t="shared" si="142"/>
        <v>245.9764082145922</v>
      </c>
      <c r="AF131" s="25">
        <f t="shared" si="143"/>
        <v>251.65984352559533</v>
      </c>
      <c r="AG131" s="25">
        <f t="shared" si="144"/>
        <v>257.36499978706297</v>
      </c>
      <c r="AH131" s="25">
        <f t="shared" si="145"/>
        <v>263.1994925668713</v>
      </c>
      <c r="AI131" s="25">
        <f t="shared" si="146"/>
        <v>266.48505618194201</v>
      </c>
      <c r="AJ131" s="25">
        <f t="shared" si="147"/>
        <v>473.27386677325296</v>
      </c>
      <c r="AK131" s="25">
        <f t="shared" si="148"/>
        <v>0</v>
      </c>
      <c r="AL131" s="25">
        <f t="shared" si="149"/>
        <v>0</v>
      </c>
      <c r="AM131" s="25">
        <f t="shared" si="150"/>
        <v>0</v>
      </c>
    </row>
    <row r="132" spans="1:39" s="95" customFormat="1" x14ac:dyDescent="0.35">
      <c r="A132" s="8" t="str">
        <v>WX355</v>
      </c>
      <c r="B132" s="95" t="s">
        <v>302</v>
      </c>
      <c r="C132" s="22">
        <f>IF($B$2="Discounted",INDEX('Top Down inputs'!$D$50:$F$89,MATCH($A132,'Top Down inputs'!$A$50:$A$89,0),MATCH('Copper Weighted Price'!$B$105,'Top Down inputs'!$D$47:$F$47,0)),INDEX('Top Down inputs'!$D$5:$F$44,MATCH($A132,'Top Down inputs'!$A$5:$A$44,0),MATCH('Copper Weighted Price'!$B$105,'Top Down inputs'!$D$2:$F$2,0)))</f>
        <v>0.1825</v>
      </c>
      <c r="D132" s="210">
        <f t="shared" si="104"/>
        <v>43.76551815064753</v>
      </c>
      <c r="E132" s="210">
        <f t="shared" si="102"/>
        <v>50.125629284969257</v>
      </c>
      <c r="F132" s="210">
        <f t="shared" si="163"/>
        <v>34.524204163060958</v>
      </c>
      <c r="G132" s="210">
        <f t="shared" si="163"/>
        <v>29.322975221150795</v>
      </c>
      <c r="H132" s="210">
        <f t="shared" si="163"/>
        <v>43.682859281559786</v>
      </c>
      <c r="I132" s="210">
        <f t="shared" si="163"/>
        <v>43.051979449832046</v>
      </c>
      <c r="J132" s="26">
        <f t="shared" si="155"/>
        <v>52.705861325536127</v>
      </c>
      <c r="K132" s="26">
        <f t="shared" ref="K132:N132" si="171">J132*(1+($C132+K$62))</f>
        <v>63.437407965369829</v>
      </c>
      <c r="L132" s="26">
        <f t="shared" si="171"/>
        <v>76.321901498187671</v>
      </c>
      <c r="M132" s="26">
        <f t="shared" si="171"/>
        <v>91.790069647840653</v>
      </c>
      <c r="N132" s="26">
        <f t="shared" si="171"/>
        <v>110.39317313334372</v>
      </c>
      <c r="O132" s="101">
        <f t="shared" si="107"/>
        <v>0</v>
      </c>
      <c r="P132" s="101">
        <f t="shared" si="124"/>
        <v>0</v>
      </c>
      <c r="Q132" s="101">
        <f t="shared" si="109"/>
        <v>0</v>
      </c>
      <c r="R132" s="101">
        <f t="shared" si="166"/>
        <v>0</v>
      </c>
      <c r="S132" s="101">
        <f t="shared" si="166"/>
        <v>0</v>
      </c>
      <c r="U132" s="8" t="s">
        <v>13</v>
      </c>
      <c r="V132" s="8" t="s">
        <v>325</v>
      </c>
      <c r="W132" s="8" t="str">
        <v>WX355</v>
      </c>
      <c r="X132" s="95" t="s">
        <v>302</v>
      </c>
      <c r="Y132" s="25">
        <f t="shared" si="152"/>
        <v>50.125629284969257</v>
      </c>
      <c r="Z132" s="25">
        <f t="shared" si="137"/>
        <v>34.524204163060958</v>
      </c>
      <c r="AA132" s="25">
        <f t="shared" si="138"/>
        <v>29.322975221150795</v>
      </c>
      <c r="AB132" s="25">
        <f t="shared" si="139"/>
        <v>43.682859281559786</v>
      </c>
      <c r="AC132" s="25">
        <f t="shared" si="140"/>
        <v>43.051979449832046</v>
      </c>
      <c r="AD132" s="25">
        <f t="shared" si="141"/>
        <v>52.705861325536127</v>
      </c>
      <c r="AE132" s="25">
        <f t="shared" si="142"/>
        <v>63.437407965369829</v>
      </c>
      <c r="AF132" s="25">
        <f t="shared" si="143"/>
        <v>76.321901498187671</v>
      </c>
      <c r="AG132" s="25">
        <f t="shared" si="144"/>
        <v>91.790069647840653</v>
      </c>
      <c r="AH132" s="25">
        <f t="shared" si="145"/>
        <v>110.39317313334372</v>
      </c>
      <c r="AI132" s="25">
        <f t="shared" si="146"/>
        <v>0</v>
      </c>
      <c r="AJ132" s="25">
        <f t="shared" si="147"/>
        <v>0</v>
      </c>
      <c r="AK132" s="25">
        <f t="shared" si="148"/>
        <v>0</v>
      </c>
      <c r="AL132" s="25">
        <f t="shared" si="149"/>
        <v>0</v>
      </c>
      <c r="AM132" s="25">
        <f t="shared" si="150"/>
        <v>0</v>
      </c>
    </row>
    <row r="133" spans="1:39" s="95" customFormat="1" x14ac:dyDescent="0.35">
      <c r="A133" s="8" t="str">
        <v>WN354</v>
      </c>
      <c r="B133" s="95" t="s">
        <v>303</v>
      </c>
      <c r="C133" s="22">
        <f>IF($B$2="Discounted",INDEX('Top Down inputs'!$D$50:$F$89,MATCH($A133,'Top Down inputs'!$A$50:$A$89,0),MATCH('Copper Weighted Price'!$B$105,'Top Down inputs'!$D$47:$F$47,0)),INDEX('Top Down inputs'!$D$5:$F$44,MATCH($A133,'Top Down inputs'!$A$5:$A$44,0),MATCH('Copper Weighted Price'!$B$105,'Top Down inputs'!$D$2:$F$2,0)))</f>
        <v>0.1825</v>
      </c>
      <c r="D133" s="210">
        <f t="shared" si="104"/>
        <v>34.374952289070642</v>
      </c>
      <c r="E133" s="210">
        <f t="shared" si="102"/>
        <v>16.827012662210763</v>
      </c>
      <c r="F133" s="210">
        <f t="shared" si="163"/>
        <v>34.228506986419504</v>
      </c>
      <c r="G133" s="210">
        <f t="shared" si="163"/>
        <v>34.680170834576145</v>
      </c>
      <c r="H133" s="210">
        <f t="shared" si="163"/>
        <v>35.170288403914441</v>
      </c>
      <c r="I133" s="210">
        <f t="shared" si="163"/>
        <v>36.039618407172796</v>
      </c>
      <c r="J133" s="26">
        <f t="shared" si="155"/>
        <v>41.397007164026277</v>
      </c>
      <c r="K133" s="26">
        <f t="shared" ref="K133:N133" si="172">J133*(1+($C133+K$62))</f>
        <v>49.825935217897879</v>
      </c>
      <c r="L133" s="26">
        <f t="shared" si="172"/>
        <v>59.945862255775289</v>
      </c>
      <c r="M133" s="26">
        <f t="shared" si="172"/>
        <v>72.095096735609189</v>
      </c>
      <c r="N133" s="26">
        <f t="shared" si="172"/>
        <v>86.706617900322058</v>
      </c>
      <c r="O133" s="101">
        <f t="shared" si="107"/>
        <v>0</v>
      </c>
      <c r="P133" s="101">
        <f t="shared" si="124"/>
        <v>0</v>
      </c>
      <c r="Q133" s="101">
        <f t="shared" si="109"/>
        <v>0</v>
      </c>
      <c r="R133" s="101">
        <f t="shared" si="166"/>
        <v>0</v>
      </c>
      <c r="S133" s="101">
        <f t="shared" si="166"/>
        <v>0</v>
      </c>
      <c r="U133" s="8" t="s">
        <v>13</v>
      </c>
      <c r="V133" s="8" t="s">
        <v>325</v>
      </c>
      <c r="W133" s="8" t="str">
        <v>WN354</v>
      </c>
      <c r="X133" s="95" t="s">
        <v>303</v>
      </c>
      <c r="Y133" s="25">
        <f t="shared" si="152"/>
        <v>16.827012662210763</v>
      </c>
      <c r="Z133" s="25">
        <f t="shared" si="137"/>
        <v>34.228506986419504</v>
      </c>
      <c r="AA133" s="25">
        <f t="shared" si="138"/>
        <v>34.680170834576145</v>
      </c>
      <c r="AB133" s="25">
        <f t="shared" si="139"/>
        <v>35.170288403914441</v>
      </c>
      <c r="AC133" s="25">
        <f t="shared" si="140"/>
        <v>36.039618407172796</v>
      </c>
      <c r="AD133" s="25">
        <f t="shared" si="141"/>
        <v>41.397007164026277</v>
      </c>
      <c r="AE133" s="25">
        <f t="shared" si="142"/>
        <v>49.825935217897879</v>
      </c>
      <c r="AF133" s="25">
        <f t="shared" si="143"/>
        <v>59.945862255775289</v>
      </c>
      <c r="AG133" s="25">
        <f t="shared" si="144"/>
        <v>72.095096735609189</v>
      </c>
      <c r="AH133" s="25">
        <f t="shared" si="145"/>
        <v>86.706617900322058</v>
      </c>
      <c r="AI133" s="25">
        <f t="shared" si="146"/>
        <v>0</v>
      </c>
      <c r="AJ133" s="25">
        <f t="shared" si="147"/>
        <v>0</v>
      </c>
      <c r="AK133" s="25">
        <f t="shared" si="148"/>
        <v>0</v>
      </c>
      <c r="AL133" s="25">
        <f t="shared" si="149"/>
        <v>0</v>
      </c>
      <c r="AM133" s="25">
        <f t="shared" si="150"/>
        <v>0</v>
      </c>
    </row>
    <row r="134" spans="1:39" s="95" customFormat="1" x14ac:dyDescent="0.35">
      <c r="A134" s="8" t="str">
        <v>WN158</v>
      </c>
      <c r="B134" s="95" t="s">
        <v>304</v>
      </c>
      <c r="C134" s="22">
        <f>IF($B$2="Discounted",INDEX('Top Down inputs'!$D$50:$F$89,MATCH($A134,'Top Down inputs'!$A$50:$A$89,0),MATCH('Copper Weighted Price'!$B$105,'Top Down inputs'!$D$47:$F$47,0)),INDEX('Top Down inputs'!$D$5:$F$44,MATCH($A134,'Top Down inputs'!$A$5:$A$44,0),MATCH('Copper Weighted Price'!$B$105,'Top Down inputs'!$D$2:$F$2,0)))</f>
        <v>5.2499999999999998E-2</v>
      </c>
      <c r="D134" s="210">
        <f t="shared" si="104"/>
        <v>9.8366416206435279</v>
      </c>
      <c r="E134" s="210">
        <f t="shared" si="102"/>
        <v>5.7927197143932707</v>
      </c>
      <c r="F134" s="210">
        <f t="shared" si="163"/>
        <v>7.9793052004357152</v>
      </c>
      <c r="G134" s="210">
        <f t="shared" si="163"/>
        <v>7.4757449866381718</v>
      </c>
      <c r="H134" s="210">
        <f t="shared" si="163"/>
        <v>9.2675794453764322</v>
      </c>
      <c r="I134" s="210">
        <f t="shared" si="163"/>
        <v>8.0114935599107273</v>
      </c>
      <c r="J134" s="26">
        <f t="shared" si="155"/>
        <v>10.567290082435193</v>
      </c>
      <c r="K134" s="26">
        <f t="shared" ref="K134:N134" si="173">J134*(1+($C134+K$62))</f>
        <v>11.345169601105365</v>
      </c>
      <c r="L134" s="26">
        <f t="shared" si="173"/>
        <v>12.174565161656536</v>
      </c>
      <c r="M134" s="26">
        <f t="shared" si="173"/>
        <v>13.059292147584102</v>
      </c>
      <c r="N134" s="26">
        <f t="shared" si="173"/>
        <v>14.008312340639403</v>
      </c>
      <c r="O134" s="101">
        <f t="shared" si="107"/>
        <v>9.4631917004051775</v>
      </c>
      <c r="P134" s="101">
        <f t="shared" si="124"/>
        <v>12.474269487137258</v>
      </c>
      <c r="Q134" s="101">
        <f t="shared" si="109"/>
        <v>62.212490760960627</v>
      </c>
      <c r="R134" s="101">
        <f t="shared" si="166"/>
        <v>0</v>
      </c>
      <c r="S134" s="101">
        <f t="shared" si="166"/>
        <v>0</v>
      </c>
      <c r="U134" s="8" t="s">
        <v>323</v>
      </c>
      <c r="V134" s="8" t="s">
        <v>19</v>
      </c>
      <c r="W134" s="8" t="str">
        <v>WN158</v>
      </c>
      <c r="X134" s="95" t="s">
        <v>304</v>
      </c>
      <c r="Y134" s="25">
        <f t="shared" si="152"/>
        <v>5.7927197143932707</v>
      </c>
      <c r="Z134" s="25">
        <f t="shared" si="137"/>
        <v>7.9793052004357152</v>
      </c>
      <c r="AA134" s="25">
        <f t="shared" si="138"/>
        <v>7.4757449866381718</v>
      </c>
      <c r="AB134" s="25">
        <f t="shared" si="139"/>
        <v>9.2675794453764322</v>
      </c>
      <c r="AC134" s="25">
        <f t="shared" si="140"/>
        <v>8.0114935599107273</v>
      </c>
      <c r="AD134" s="25">
        <f t="shared" si="141"/>
        <v>10.567290082435193</v>
      </c>
      <c r="AE134" s="25">
        <f t="shared" si="142"/>
        <v>11.345169601105365</v>
      </c>
      <c r="AF134" s="25">
        <f t="shared" si="143"/>
        <v>12.174565161656536</v>
      </c>
      <c r="AG134" s="25">
        <f t="shared" si="144"/>
        <v>13.059292147584102</v>
      </c>
      <c r="AH134" s="25">
        <f t="shared" si="145"/>
        <v>14.008312340639403</v>
      </c>
      <c r="AI134" s="25">
        <f t="shared" si="146"/>
        <v>9.4631917004051775</v>
      </c>
      <c r="AJ134" s="25">
        <f t="shared" si="147"/>
        <v>12.474269487137258</v>
      </c>
      <c r="AK134" s="25">
        <f t="shared" si="148"/>
        <v>62.212490760960627</v>
      </c>
      <c r="AL134" s="25">
        <f t="shared" si="149"/>
        <v>0</v>
      </c>
      <c r="AM134" s="25">
        <f t="shared" si="150"/>
        <v>0</v>
      </c>
    </row>
    <row r="135" spans="1:39" s="95" customFormat="1" x14ac:dyDescent="0.35">
      <c r="A135" s="8" t="str">
        <v>WX135</v>
      </c>
      <c r="B135" s="95" t="s">
        <v>305</v>
      </c>
      <c r="C135" s="22">
        <f>IF($B$2="Discounted",INDEX('Top Down inputs'!$D$50:$F$89,MATCH($A135,'Top Down inputs'!$A$50:$A$89,0),MATCH('Copper Weighted Price'!$B$105,'Top Down inputs'!$D$47:$F$47,0)),INDEX('Top Down inputs'!$D$5:$F$44,MATCH($A135,'Top Down inputs'!$A$5:$A$44,0),MATCH('Copper Weighted Price'!$B$105,'Top Down inputs'!$D$2:$F$2,0)))</f>
        <v>5.2499999999999998E-2</v>
      </c>
      <c r="D135" s="210">
        <f t="shared" si="104"/>
        <v>7.4534372580667618</v>
      </c>
      <c r="E135" s="210">
        <f t="shared" si="102"/>
        <v>7.3702487780951191</v>
      </c>
      <c r="F135" s="210">
        <f t="shared" si="163"/>
        <v>6.1757425070576604</v>
      </c>
      <c r="G135" s="210">
        <f t="shared" si="163"/>
        <v>8.4171224127765836</v>
      </c>
      <c r="H135" s="210">
        <f t="shared" si="163"/>
        <v>7.3969792625346908</v>
      </c>
      <c r="I135" s="210">
        <f t="shared" si="163"/>
        <v>7.9483205359195992</v>
      </c>
      <c r="J135" s="26">
        <f t="shared" si="155"/>
        <v>8.0070654858389645</v>
      </c>
      <c r="K135" s="26">
        <f t="shared" ref="K135:N135" si="174">J135*(1+($C135+K$62))</f>
        <v>8.5964817124681492</v>
      </c>
      <c r="L135" s="26">
        <f t="shared" si="174"/>
        <v>9.2249327642695924</v>
      </c>
      <c r="M135" s="26">
        <f t="shared" si="174"/>
        <v>9.8953096402849479</v>
      </c>
      <c r="N135" s="26">
        <f t="shared" si="174"/>
        <v>10.614402877425098</v>
      </c>
      <c r="O135" s="101">
        <f t="shared" si="107"/>
        <v>10.303165281724395</v>
      </c>
      <c r="P135" s="101">
        <f t="shared" si="124"/>
        <v>13.581512914849188</v>
      </c>
      <c r="Q135" s="101">
        <f t="shared" si="109"/>
        <v>67.734607433820116</v>
      </c>
      <c r="R135" s="101">
        <f t="shared" si="166"/>
        <v>0</v>
      </c>
      <c r="S135" s="101">
        <f t="shared" si="166"/>
        <v>0</v>
      </c>
      <c r="U135" s="8" t="s">
        <v>323</v>
      </c>
      <c r="V135" s="8" t="s">
        <v>19</v>
      </c>
      <c r="W135" s="8" t="str">
        <v>WX135</v>
      </c>
      <c r="X135" s="95" t="s">
        <v>305</v>
      </c>
      <c r="Y135" s="25">
        <f t="shared" si="152"/>
        <v>7.3702487780951191</v>
      </c>
      <c r="Z135" s="25">
        <f t="shared" si="137"/>
        <v>6.1757425070576604</v>
      </c>
      <c r="AA135" s="25">
        <f t="shared" si="138"/>
        <v>8.4171224127765836</v>
      </c>
      <c r="AB135" s="25">
        <f t="shared" si="139"/>
        <v>7.3969792625346908</v>
      </c>
      <c r="AC135" s="25">
        <f t="shared" si="140"/>
        <v>7.9483205359195992</v>
      </c>
      <c r="AD135" s="25">
        <f t="shared" si="141"/>
        <v>8.0070654858389645</v>
      </c>
      <c r="AE135" s="25">
        <f t="shared" si="142"/>
        <v>8.5964817124681492</v>
      </c>
      <c r="AF135" s="25">
        <f t="shared" si="143"/>
        <v>9.2249327642695924</v>
      </c>
      <c r="AG135" s="25">
        <f t="shared" si="144"/>
        <v>9.8953096402849479</v>
      </c>
      <c r="AH135" s="25">
        <f t="shared" si="145"/>
        <v>10.614402877425098</v>
      </c>
      <c r="AI135" s="25">
        <f t="shared" si="146"/>
        <v>10.303165281724395</v>
      </c>
      <c r="AJ135" s="25">
        <f t="shared" si="147"/>
        <v>13.581512914849188</v>
      </c>
      <c r="AK135" s="25">
        <f t="shared" si="148"/>
        <v>67.734607433820116</v>
      </c>
      <c r="AL135" s="25">
        <f t="shared" si="149"/>
        <v>0</v>
      </c>
      <c r="AM135" s="25">
        <f t="shared" si="150"/>
        <v>0</v>
      </c>
    </row>
    <row r="136" spans="1:39" s="95" customFormat="1" x14ac:dyDescent="0.35">
      <c r="A136" s="8" t="str">
        <v>WN138</v>
      </c>
      <c r="B136" s="95" t="s">
        <v>306</v>
      </c>
      <c r="C136" s="22">
        <f>IF($B$2="Discounted",INDEX('Top Down inputs'!$D$50:$F$89,MATCH($A136,'Top Down inputs'!$A$50:$A$89,0),MATCH('Copper Weighted Price'!$B$105,'Top Down inputs'!$D$47:$F$47,0)),INDEX('Top Down inputs'!$D$5:$F$44,MATCH($A136,'Top Down inputs'!$A$5:$A$44,0),MATCH('Copper Weighted Price'!$B$105,'Top Down inputs'!$D$2:$F$2,0)))</f>
        <v>0.13500000000000001</v>
      </c>
      <c r="D136" s="210">
        <f t="shared" si="104"/>
        <v>43.43429707832729</v>
      </c>
      <c r="E136" s="210">
        <f t="shared" si="102"/>
        <v>23.14265210480789</v>
      </c>
      <c r="F136" s="210">
        <f t="shared" si="163"/>
        <v>23.573780774720682</v>
      </c>
      <c r="G136" s="210">
        <f t="shared" si="163"/>
        <v>32.65330613558212</v>
      </c>
      <c r="H136" s="210">
        <f t="shared" si="163"/>
        <v>43.275812271103192</v>
      </c>
      <c r="I136" s="210">
        <f t="shared" si="163"/>
        <v>32.673857038220149</v>
      </c>
      <c r="J136" s="26">
        <f t="shared" si="155"/>
        <v>50.243849883122436</v>
      </c>
      <c r="K136" s="26">
        <f t="shared" ref="K136:N136" si="175">J136*(1+($C136+K$62))</f>
        <v>58.087518542156225</v>
      </c>
      <c r="L136" s="26">
        <f t="shared" si="175"/>
        <v>67.126262381796721</v>
      </c>
      <c r="M136" s="26">
        <f t="shared" si="175"/>
        <v>77.542251879773232</v>
      </c>
      <c r="N136" s="26">
        <f t="shared" si="175"/>
        <v>89.574491610853414</v>
      </c>
      <c r="O136" s="101">
        <f t="shared" si="107"/>
        <v>0</v>
      </c>
      <c r="P136" s="101">
        <f t="shared" si="124"/>
        <v>0</v>
      </c>
      <c r="Q136" s="101">
        <f t="shared" si="109"/>
        <v>0</v>
      </c>
      <c r="R136" s="101">
        <f t="shared" si="166"/>
        <v>0</v>
      </c>
      <c r="S136" s="101">
        <f t="shared" si="166"/>
        <v>0</v>
      </c>
      <c r="U136" s="8" t="s">
        <v>13</v>
      </c>
      <c r="V136" s="8" t="s">
        <v>19</v>
      </c>
      <c r="W136" s="8" t="str">
        <v>WN138</v>
      </c>
      <c r="X136" s="95" t="s">
        <v>306</v>
      </c>
      <c r="Y136" s="25">
        <f t="shared" si="152"/>
        <v>23.14265210480789</v>
      </c>
      <c r="Z136" s="25">
        <f t="shared" si="137"/>
        <v>23.573780774720682</v>
      </c>
      <c r="AA136" s="25">
        <f t="shared" si="138"/>
        <v>32.65330613558212</v>
      </c>
      <c r="AB136" s="25">
        <f t="shared" si="139"/>
        <v>43.275812271103192</v>
      </c>
      <c r="AC136" s="25">
        <f t="shared" si="140"/>
        <v>32.673857038220149</v>
      </c>
      <c r="AD136" s="25">
        <f t="shared" si="141"/>
        <v>50.243849883122436</v>
      </c>
      <c r="AE136" s="25">
        <f t="shared" si="142"/>
        <v>58.087518542156225</v>
      </c>
      <c r="AF136" s="25">
        <f t="shared" si="143"/>
        <v>67.126262381796721</v>
      </c>
      <c r="AG136" s="25">
        <f t="shared" si="144"/>
        <v>77.542251879773232</v>
      </c>
      <c r="AH136" s="25">
        <f t="shared" si="145"/>
        <v>89.574491610853414</v>
      </c>
      <c r="AI136" s="25">
        <f t="shared" si="146"/>
        <v>0</v>
      </c>
      <c r="AJ136" s="25">
        <f t="shared" si="147"/>
        <v>0</v>
      </c>
      <c r="AK136" s="25">
        <f t="shared" si="148"/>
        <v>0</v>
      </c>
      <c r="AL136" s="25">
        <f t="shared" si="149"/>
        <v>0</v>
      </c>
      <c r="AM136" s="25">
        <f t="shared" si="150"/>
        <v>0</v>
      </c>
    </row>
    <row r="137" spans="1:39" s="95" customFormat="1" x14ac:dyDescent="0.35">
      <c r="A137" s="8" t="str">
        <v>WX134</v>
      </c>
      <c r="B137" s="95" t="s">
        <v>307</v>
      </c>
      <c r="C137" s="22">
        <f>IF($B$2="Discounted",INDEX('Top Down inputs'!$D$50:$F$89,MATCH($A137,'Top Down inputs'!$A$50:$A$89,0),MATCH('Copper Weighted Price'!$B$105,'Top Down inputs'!$D$47:$F$47,0)),INDEX('Top Down inputs'!$D$5:$F$44,MATCH($A137,'Top Down inputs'!$A$5:$A$44,0),MATCH('Copper Weighted Price'!$B$105,'Top Down inputs'!$D$2:$F$2,0)))</f>
        <v>0.13500000000000001</v>
      </c>
      <c r="D137" s="210">
        <f t="shared" si="104"/>
        <v>43.823716225741926</v>
      </c>
      <c r="E137" s="210">
        <f t="shared" si="102"/>
        <v>25.646713958030944</v>
      </c>
      <c r="F137" s="210">
        <f t="shared" si="163"/>
        <v>32.908778683021296</v>
      </c>
      <c r="G137" s="210">
        <f t="shared" si="163"/>
        <v>34.042787479387577</v>
      </c>
      <c r="H137" s="210">
        <f t="shared" si="163"/>
        <v>38.872034324919163</v>
      </c>
      <c r="I137" s="210">
        <f t="shared" si="163"/>
        <v>39.101721254499225</v>
      </c>
      <c r="J137" s="26">
        <f t="shared" si="155"/>
        <v>50.694321480464744</v>
      </c>
      <c r="K137" s="26">
        <f t="shared" ref="K137:N137" si="176">J137*(1+($C137+K$62))</f>
        <v>58.60831416837128</v>
      </c>
      <c r="L137" s="26">
        <f t="shared" si="176"/>
        <v>67.728096729862955</v>
      </c>
      <c r="M137" s="26">
        <f t="shared" si="176"/>
        <v>78.237472929654089</v>
      </c>
      <c r="N137" s="26">
        <f t="shared" si="176"/>
        <v>90.37759018731461</v>
      </c>
      <c r="O137" s="101">
        <f t="shared" si="107"/>
        <v>0</v>
      </c>
      <c r="P137" s="101">
        <f t="shared" si="124"/>
        <v>0</v>
      </c>
      <c r="Q137" s="101">
        <f t="shared" si="109"/>
        <v>0</v>
      </c>
      <c r="R137" s="101">
        <f t="shared" si="166"/>
        <v>0</v>
      </c>
      <c r="S137" s="101">
        <f t="shared" si="166"/>
        <v>0</v>
      </c>
      <c r="U137" s="8" t="s">
        <v>13</v>
      </c>
      <c r="V137" s="8" t="s">
        <v>19</v>
      </c>
      <c r="W137" s="8" t="str">
        <v>WX134</v>
      </c>
      <c r="X137" s="95" t="s">
        <v>307</v>
      </c>
      <c r="Y137" s="25">
        <f t="shared" si="152"/>
        <v>25.646713958030944</v>
      </c>
      <c r="Z137" s="25">
        <f t="shared" si="137"/>
        <v>32.908778683021296</v>
      </c>
      <c r="AA137" s="25">
        <f t="shared" si="138"/>
        <v>34.042787479387577</v>
      </c>
      <c r="AB137" s="25">
        <f t="shared" si="139"/>
        <v>38.872034324919163</v>
      </c>
      <c r="AC137" s="25">
        <f t="shared" si="140"/>
        <v>39.101721254499225</v>
      </c>
      <c r="AD137" s="25">
        <f t="shared" si="141"/>
        <v>50.694321480464744</v>
      </c>
      <c r="AE137" s="25">
        <f t="shared" si="142"/>
        <v>58.60831416837128</v>
      </c>
      <c r="AF137" s="25">
        <f t="shared" si="143"/>
        <v>67.728096729862955</v>
      </c>
      <c r="AG137" s="25">
        <f t="shared" si="144"/>
        <v>78.237472929654089</v>
      </c>
      <c r="AH137" s="25">
        <f t="shared" si="145"/>
        <v>90.37759018731461</v>
      </c>
      <c r="AI137" s="25">
        <f t="shared" si="146"/>
        <v>0</v>
      </c>
      <c r="AJ137" s="25">
        <f t="shared" si="147"/>
        <v>0</v>
      </c>
      <c r="AK137" s="25">
        <f t="shared" si="148"/>
        <v>0</v>
      </c>
      <c r="AL137" s="25">
        <f t="shared" si="149"/>
        <v>0</v>
      </c>
      <c r="AM137" s="25">
        <f t="shared" si="150"/>
        <v>0</v>
      </c>
    </row>
    <row r="138" spans="1:39" s="95" customFormat="1" x14ac:dyDescent="0.35">
      <c r="A138" s="8" t="str">
        <v>SL121</v>
      </c>
      <c r="B138" s="95" t="s">
        <v>211</v>
      </c>
      <c r="C138" s="22">
        <f>IF($B$2="Discounted",INDEX('Top Down inputs'!$D$50:$F$89,MATCH($A138,'Top Down inputs'!$A$50:$A$89,0),MATCH('Copper Weighted Price'!$B$105,'Top Down inputs'!$D$47:$F$47,0)),INDEX('Top Down inputs'!$D$5:$F$44,MATCH($A138,'Top Down inputs'!$A$5:$A$44,0),MATCH('Copper Weighted Price'!$B$105,'Top Down inputs'!$D$2:$F$2,0)))</f>
        <v>2.2499999999999999E-2</v>
      </c>
      <c r="D138" s="210">
        <f t="shared" si="104"/>
        <v>165.10938825806247</v>
      </c>
      <c r="E138" s="210">
        <f t="shared" si="102"/>
        <v>99.217388024041284</v>
      </c>
      <c r="F138" s="210">
        <f t="shared" si="163"/>
        <v>148.89131354076798</v>
      </c>
      <c r="G138" s="210">
        <f t="shared" si="163"/>
        <v>123.66803461431286</v>
      </c>
      <c r="H138" s="210">
        <f t="shared" si="163"/>
        <v>121.63199030092215</v>
      </c>
      <c r="I138" s="210">
        <f t="shared" si="163"/>
        <v>152.5477887272643</v>
      </c>
      <c r="J138" s="26">
        <f t="shared" si="155"/>
        <v>172.42014196004229</v>
      </c>
      <c r="K138" s="26">
        <f t="shared" ref="K138:N138" si="177">J138*(1+($C138+K$62))</f>
        <v>179.93973182013403</v>
      </c>
      <c r="L138" s="26">
        <f t="shared" si="177"/>
        <v>187.69614398214426</v>
      </c>
      <c r="M138" s="26">
        <f t="shared" si="177"/>
        <v>195.7051590373656</v>
      </c>
      <c r="N138" s="26">
        <f t="shared" si="177"/>
        <v>204.05591964363495</v>
      </c>
      <c r="O138" s="101">
        <f t="shared" si="107"/>
        <v>185.05602160878405</v>
      </c>
      <c r="P138" s="101">
        <f t="shared" si="124"/>
        <v>244.66947001446243</v>
      </c>
      <c r="Q138" s="101">
        <f t="shared" si="109"/>
        <v>2621.3609144966113</v>
      </c>
      <c r="R138" s="101">
        <f t="shared" si="166"/>
        <v>0</v>
      </c>
      <c r="S138" s="101">
        <f t="shared" si="166"/>
        <v>0</v>
      </c>
      <c r="U138" s="8" t="s">
        <v>323</v>
      </c>
      <c r="V138" s="8" t="s">
        <v>19</v>
      </c>
      <c r="W138" s="8" t="str">
        <v>SL121</v>
      </c>
      <c r="X138" s="95" t="s">
        <v>211</v>
      </c>
      <c r="Y138" s="25">
        <f t="shared" si="152"/>
        <v>99.217388024041284</v>
      </c>
      <c r="Z138" s="25">
        <f t="shared" si="137"/>
        <v>148.89131354076798</v>
      </c>
      <c r="AA138" s="25">
        <f t="shared" si="138"/>
        <v>123.66803461431286</v>
      </c>
      <c r="AB138" s="25">
        <f t="shared" si="139"/>
        <v>121.63199030092215</v>
      </c>
      <c r="AC138" s="25">
        <f t="shared" si="140"/>
        <v>152.5477887272643</v>
      </c>
      <c r="AD138" s="25">
        <f t="shared" si="141"/>
        <v>172.42014196004229</v>
      </c>
      <c r="AE138" s="25">
        <f t="shared" si="142"/>
        <v>179.93973182013403</v>
      </c>
      <c r="AF138" s="25">
        <f t="shared" si="143"/>
        <v>187.69614398214426</v>
      </c>
      <c r="AG138" s="25">
        <f t="shared" si="144"/>
        <v>195.7051590373656</v>
      </c>
      <c r="AH138" s="25">
        <f t="shared" si="145"/>
        <v>204.05591964363495</v>
      </c>
      <c r="AI138" s="25">
        <f t="shared" si="146"/>
        <v>185.05602160878405</v>
      </c>
      <c r="AJ138" s="25">
        <f t="shared" si="147"/>
        <v>244.66947001446243</v>
      </c>
      <c r="AK138" s="25">
        <f t="shared" si="148"/>
        <v>2621.3609144966113</v>
      </c>
      <c r="AL138" s="25">
        <f t="shared" si="149"/>
        <v>0</v>
      </c>
      <c r="AM138" s="25">
        <f t="shared" si="150"/>
        <v>0</v>
      </c>
    </row>
    <row r="139" spans="1:39" s="95" customFormat="1" x14ac:dyDescent="0.35">
      <c r="A139" s="8" t="str">
        <v>SL122</v>
      </c>
      <c r="B139" s="95" t="s">
        <v>207</v>
      </c>
      <c r="C139" s="22">
        <f>IF($B$2="Discounted",INDEX('Top Down inputs'!$D$50:$F$89,MATCH($A139,'Top Down inputs'!$A$50:$A$89,0),MATCH('Copper Weighted Price'!$B$105,'Top Down inputs'!$D$47:$F$47,0)),INDEX('Top Down inputs'!$D$5:$F$44,MATCH($A139,'Top Down inputs'!$A$5:$A$44,0),MATCH('Copper Weighted Price'!$B$105,'Top Down inputs'!$D$2:$F$2,0)))</f>
        <v>2.2499999999999999E-2</v>
      </c>
      <c r="D139" s="210">
        <f t="shared" si="104"/>
        <v>128.47933888407519</v>
      </c>
      <c r="E139" s="210">
        <f t="shared" si="102"/>
        <v>82.420823306273135</v>
      </c>
      <c r="F139" s="210">
        <f t="shared" si="163"/>
        <v>118.70535779138999</v>
      </c>
      <c r="G139" s="210">
        <f t="shared" si="163"/>
        <v>134.56288533208362</v>
      </c>
      <c r="H139" s="210">
        <f t="shared" si="163"/>
        <v>149.53976934489469</v>
      </c>
      <c r="I139" s="210">
        <f t="shared" si="163"/>
        <v>142.64389088584696</v>
      </c>
      <c r="J139" s="26">
        <f t="shared" si="155"/>
        <v>134.16817833944643</v>
      </c>
      <c r="K139" s="26">
        <f t="shared" ref="K139:N139" si="178">J139*(1+($C139+K$62))</f>
        <v>140.01952297888008</v>
      </c>
      <c r="L139" s="26">
        <f t="shared" si="178"/>
        <v>146.05515013007457</v>
      </c>
      <c r="M139" s="26">
        <f t="shared" si="178"/>
        <v>152.28733940933679</v>
      </c>
      <c r="N139" s="26">
        <f t="shared" si="178"/>
        <v>158.78545688885737</v>
      </c>
      <c r="O139" s="101">
        <f t="shared" si="107"/>
        <v>179.30589225403628</v>
      </c>
      <c r="P139" s="101">
        <f t="shared" si="124"/>
        <v>237.06700947570224</v>
      </c>
      <c r="Q139" s="101">
        <f t="shared" si="109"/>
        <v>2539.9090156997117</v>
      </c>
      <c r="R139" s="101">
        <f t="shared" si="166"/>
        <v>0</v>
      </c>
      <c r="S139" s="101">
        <f t="shared" si="166"/>
        <v>0</v>
      </c>
      <c r="U139" s="8" t="s">
        <v>323</v>
      </c>
      <c r="V139" s="8" t="s">
        <v>19</v>
      </c>
      <c r="W139" s="8" t="str">
        <v>SL122</v>
      </c>
      <c r="X139" s="95" t="s">
        <v>207</v>
      </c>
      <c r="Y139" s="25">
        <f t="shared" si="152"/>
        <v>82.420823306273135</v>
      </c>
      <c r="Z139" s="25">
        <f t="shared" si="137"/>
        <v>118.70535779138999</v>
      </c>
      <c r="AA139" s="25">
        <f t="shared" si="138"/>
        <v>134.56288533208362</v>
      </c>
      <c r="AB139" s="25">
        <f t="shared" si="139"/>
        <v>149.53976934489469</v>
      </c>
      <c r="AC139" s="25">
        <f t="shared" si="140"/>
        <v>142.64389088584696</v>
      </c>
      <c r="AD139" s="25">
        <f t="shared" si="141"/>
        <v>134.16817833944643</v>
      </c>
      <c r="AE139" s="25">
        <f t="shared" si="142"/>
        <v>140.01952297888008</v>
      </c>
      <c r="AF139" s="25">
        <f t="shared" si="143"/>
        <v>146.05515013007457</v>
      </c>
      <c r="AG139" s="25">
        <f t="shared" si="144"/>
        <v>152.28733940933679</v>
      </c>
      <c r="AH139" s="25">
        <f t="shared" si="145"/>
        <v>158.78545688885737</v>
      </c>
      <c r="AI139" s="25">
        <f t="shared" si="146"/>
        <v>179.30589225403628</v>
      </c>
      <c r="AJ139" s="25">
        <f t="shared" si="147"/>
        <v>237.06700947570224</v>
      </c>
      <c r="AK139" s="25">
        <f t="shared" si="148"/>
        <v>2539.9090156997117</v>
      </c>
      <c r="AL139" s="25">
        <f t="shared" si="149"/>
        <v>0</v>
      </c>
      <c r="AM139" s="25">
        <f t="shared" si="150"/>
        <v>0</v>
      </c>
    </row>
    <row r="140" spans="1:39" s="95" customFormat="1" x14ac:dyDescent="0.35">
      <c r="A140" s="8" t="str">
        <v>SL150</v>
      </c>
      <c r="B140" s="95" t="s">
        <v>213</v>
      </c>
      <c r="C140" s="22">
        <f>IF($B$2="Discounted",INDEX('Top Down inputs'!$D$50:$F$89,MATCH($A140,'Top Down inputs'!$A$50:$A$89,0),MATCH('Copper Weighted Price'!$B$105,'Top Down inputs'!$D$47:$F$47,0)),INDEX('Top Down inputs'!$D$5:$F$44,MATCH($A140,'Top Down inputs'!$A$5:$A$44,0),MATCH('Copper Weighted Price'!$B$105,'Top Down inputs'!$D$2:$F$2,0)))</f>
        <v>2.2499999999999999E-2</v>
      </c>
      <c r="D140" s="210">
        <f t="shared" si="104"/>
        <v>181.97513741104822</v>
      </c>
      <c r="E140" s="210">
        <f t="shared" si="102"/>
        <v>134.16745104535201</v>
      </c>
      <c r="F140" s="210">
        <f t="shared" si="163"/>
        <v>128.46442226946803</v>
      </c>
      <c r="G140" s="210">
        <f t="shared" si="163"/>
        <v>128.14104619336644</v>
      </c>
      <c r="H140" s="210">
        <f t="shared" si="163"/>
        <v>117.57078965005783</v>
      </c>
      <c r="I140" s="210">
        <f t="shared" si="163"/>
        <v>169.21357749180925</v>
      </c>
      <c r="J140" s="26">
        <f t="shared" si="155"/>
        <v>190.032676861299</v>
      </c>
      <c r="K140" s="26">
        <f t="shared" ref="K140:N140" si="179">J140*(1+($C140+K$62))</f>
        <v>198.32038486204681</v>
      </c>
      <c r="L140" s="26">
        <f t="shared" si="179"/>
        <v>206.86910631204961</v>
      </c>
      <c r="M140" s="26">
        <f t="shared" si="179"/>
        <v>215.69623377328827</v>
      </c>
      <c r="N140" s="26">
        <f t="shared" si="179"/>
        <v>224.90001573169201</v>
      </c>
      <c r="O140" s="101">
        <f t="shared" si="107"/>
        <v>177.18878423634851</v>
      </c>
      <c r="P140" s="101">
        <f t="shared" si="124"/>
        <v>234.26790198302038</v>
      </c>
      <c r="Q140" s="101">
        <f t="shared" si="109"/>
        <v>2509.919695919205</v>
      </c>
      <c r="R140" s="101">
        <f t="shared" si="166"/>
        <v>0</v>
      </c>
      <c r="S140" s="101">
        <f t="shared" si="166"/>
        <v>0</v>
      </c>
      <c r="U140" s="8" t="s">
        <v>323</v>
      </c>
      <c r="V140" s="8" t="s">
        <v>19</v>
      </c>
      <c r="W140" s="8" t="str">
        <v>SL150</v>
      </c>
      <c r="X140" s="95" t="s">
        <v>213</v>
      </c>
      <c r="Y140" s="25">
        <f t="shared" si="152"/>
        <v>134.16745104535201</v>
      </c>
      <c r="Z140" s="25">
        <f t="shared" si="137"/>
        <v>128.46442226946803</v>
      </c>
      <c r="AA140" s="25">
        <f t="shared" si="138"/>
        <v>128.14104619336644</v>
      </c>
      <c r="AB140" s="25">
        <f t="shared" si="139"/>
        <v>117.57078965005783</v>
      </c>
      <c r="AC140" s="25">
        <f t="shared" si="140"/>
        <v>169.21357749180925</v>
      </c>
      <c r="AD140" s="25">
        <f t="shared" si="141"/>
        <v>190.032676861299</v>
      </c>
      <c r="AE140" s="25">
        <f t="shared" si="142"/>
        <v>198.32038486204681</v>
      </c>
      <c r="AF140" s="25">
        <f t="shared" si="143"/>
        <v>206.86910631204961</v>
      </c>
      <c r="AG140" s="25">
        <f t="shared" si="144"/>
        <v>215.69623377328827</v>
      </c>
      <c r="AH140" s="25">
        <f t="shared" si="145"/>
        <v>224.90001573169201</v>
      </c>
      <c r="AI140" s="25">
        <f t="shared" si="146"/>
        <v>177.18878423634851</v>
      </c>
      <c r="AJ140" s="25">
        <f t="shared" si="147"/>
        <v>234.26790198302038</v>
      </c>
      <c r="AK140" s="25">
        <f t="shared" si="148"/>
        <v>2509.919695919205</v>
      </c>
      <c r="AL140" s="25">
        <f t="shared" si="149"/>
        <v>0</v>
      </c>
      <c r="AM140" s="25">
        <f t="shared" si="150"/>
        <v>0</v>
      </c>
    </row>
    <row r="141" spans="1:39" s="95" customFormat="1" x14ac:dyDescent="0.35">
      <c r="A141" s="8" t="str">
        <v>SL151</v>
      </c>
      <c r="B141" s="95" t="s">
        <v>209</v>
      </c>
      <c r="C141" s="22">
        <f>IF($B$2="Discounted",INDEX('Top Down inputs'!$D$50:$F$89,MATCH($A141,'Top Down inputs'!$A$50:$A$89,0),MATCH('Copper Weighted Price'!$B$105,'Top Down inputs'!$D$47:$F$47,0)),INDEX('Top Down inputs'!$D$5:$F$44,MATCH($A141,'Top Down inputs'!$A$5:$A$44,0),MATCH('Copper Weighted Price'!$B$105,'Top Down inputs'!$D$2:$F$2,0)))</f>
        <v>2.2499999999999999E-2</v>
      </c>
      <c r="D141" s="210">
        <f t="shared" si="104"/>
        <v>105.36474531008297</v>
      </c>
      <c r="E141" s="210">
        <f t="shared" si="102"/>
        <v>78.144695358680082</v>
      </c>
      <c r="F141" s="210">
        <f t="shared" si="163"/>
        <v>122.88277206562142</v>
      </c>
      <c r="G141" s="210">
        <f t="shared" si="163"/>
        <v>95.823250253663829</v>
      </c>
      <c r="H141" s="210">
        <f t="shared" si="163"/>
        <v>104.83861066941579</v>
      </c>
      <c r="I141" s="210">
        <f t="shared" si="163"/>
        <v>150.9174375356109</v>
      </c>
      <c r="J141" s="26">
        <f t="shared" si="155"/>
        <v>110.030111162144</v>
      </c>
      <c r="K141" s="26">
        <f t="shared" ref="K141:N141" si="180">J141*(1+($C141+K$62))</f>
        <v>114.82874604780235</v>
      </c>
      <c r="L141" s="26">
        <f t="shared" si="180"/>
        <v>119.77850935679658</v>
      </c>
      <c r="M141" s="26">
        <f t="shared" si="180"/>
        <v>124.88947149154248</v>
      </c>
      <c r="N141" s="26">
        <f t="shared" si="180"/>
        <v>130.2185189412842</v>
      </c>
      <c r="O141" s="101">
        <f t="shared" si="107"/>
        <v>172.02279119099336</v>
      </c>
      <c r="P141" s="101">
        <f t="shared" si="124"/>
        <v>227.43774985115675</v>
      </c>
      <c r="Q141" s="101">
        <f t="shared" si="109"/>
        <v>2436.7422216823306</v>
      </c>
      <c r="R141" s="101">
        <f t="shared" si="166"/>
        <v>0</v>
      </c>
      <c r="S141" s="101">
        <f t="shared" si="166"/>
        <v>0</v>
      </c>
      <c r="U141" s="8" t="s">
        <v>323</v>
      </c>
      <c r="V141" s="8" t="s">
        <v>19</v>
      </c>
      <c r="W141" s="8" t="str">
        <v>SL151</v>
      </c>
      <c r="X141" s="95" t="s">
        <v>209</v>
      </c>
      <c r="Y141" s="25">
        <f t="shared" si="152"/>
        <v>78.144695358680082</v>
      </c>
      <c r="Z141" s="25">
        <f t="shared" si="137"/>
        <v>122.88277206562142</v>
      </c>
      <c r="AA141" s="25">
        <f t="shared" si="138"/>
        <v>95.823250253663829</v>
      </c>
      <c r="AB141" s="25">
        <f t="shared" si="139"/>
        <v>104.83861066941579</v>
      </c>
      <c r="AC141" s="25">
        <f t="shared" si="140"/>
        <v>150.9174375356109</v>
      </c>
      <c r="AD141" s="25">
        <f t="shared" si="141"/>
        <v>110.030111162144</v>
      </c>
      <c r="AE141" s="25">
        <f t="shared" si="142"/>
        <v>114.82874604780235</v>
      </c>
      <c r="AF141" s="25">
        <f t="shared" si="143"/>
        <v>119.77850935679658</v>
      </c>
      <c r="AG141" s="25">
        <f t="shared" si="144"/>
        <v>124.88947149154248</v>
      </c>
      <c r="AH141" s="25">
        <f t="shared" si="145"/>
        <v>130.2185189412842</v>
      </c>
      <c r="AI141" s="25">
        <f t="shared" si="146"/>
        <v>172.02279119099336</v>
      </c>
      <c r="AJ141" s="25">
        <f t="shared" si="147"/>
        <v>227.43774985115675</v>
      </c>
      <c r="AK141" s="25">
        <f t="shared" si="148"/>
        <v>2436.7422216823306</v>
      </c>
      <c r="AL141" s="25">
        <f t="shared" si="149"/>
        <v>0</v>
      </c>
      <c r="AM141" s="25">
        <f t="shared" si="150"/>
        <v>0</v>
      </c>
    </row>
    <row r="142" spans="1:39" s="95" customFormat="1" x14ac:dyDescent="0.35">
      <c r="A142" s="8" t="str">
        <v>SL111</v>
      </c>
      <c r="B142" s="95" t="s">
        <v>316</v>
      </c>
      <c r="C142" s="22">
        <f>IF($B$2="Discounted",INDEX('Top Down inputs'!$D$50:$F$89,MATCH($A142,'Top Down inputs'!$A$50:$A$89,0),MATCH('Copper Weighted Price'!$B$105,'Top Down inputs'!$D$47:$F$47,0)),INDEX('Top Down inputs'!$D$5:$F$44,MATCH($A142,'Top Down inputs'!$A$5:$A$44,0),MATCH('Copper Weighted Price'!$B$105,'Top Down inputs'!$D$2:$F$2,0)))</f>
        <v>2.2499999999999999E-2</v>
      </c>
      <c r="D142" s="210">
        <f t="shared" si="104"/>
        <v>77.986839011959603</v>
      </c>
      <c r="E142" s="210">
        <f t="shared" si="102"/>
        <v>40.506421453191962</v>
      </c>
      <c r="F142" s="210">
        <f t="shared" si="163"/>
        <v>58.418455156530676</v>
      </c>
      <c r="G142" s="210">
        <f t="shared" si="163"/>
        <v>80.556450255930997</v>
      </c>
      <c r="H142" s="210">
        <f t="shared" si="163"/>
        <v>84.811642488317489</v>
      </c>
      <c r="I142" s="210">
        <f t="shared" si="163"/>
        <v>77.895565054274897</v>
      </c>
      <c r="J142" s="26">
        <f t="shared" si="155"/>
        <v>81.439959261677132</v>
      </c>
      <c r="K142" s="26">
        <f t="shared" ref="K142:N142" si="181">J142*(1+($C142+K$62))</f>
        <v>84.991720006731569</v>
      </c>
      <c r="L142" s="26">
        <f t="shared" si="181"/>
        <v>88.655340064748231</v>
      </c>
      <c r="M142" s="26">
        <f t="shared" si="181"/>
        <v>92.438273151385772</v>
      </c>
      <c r="N142" s="26">
        <f t="shared" si="181"/>
        <v>96.382624407842812</v>
      </c>
      <c r="O142" s="101">
        <f t="shared" si="107"/>
        <v>0</v>
      </c>
      <c r="P142" s="101">
        <f t="shared" si="124"/>
        <v>0</v>
      </c>
      <c r="Q142" s="101">
        <f t="shared" si="109"/>
        <v>0</v>
      </c>
      <c r="R142" s="101">
        <f t="shared" si="166"/>
        <v>0</v>
      </c>
      <c r="S142" s="101">
        <f t="shared" si="166"/>
        <v>0</v>
      </c>
      <c r="U142" s="8" t="s">
        <v>13</v>
      </c>
      <c r="V142" s="8" t="s">
        <v>19</v>
      </c>
      <c r="W142" s="8" t="str">
        <v>SL111</v>
      </c>
      <c r="X142" s="95" t="s">
        <v>316</v>
      </c>
      <c r="Y142" s="25">
        <f t="shared" si="152"/>
        <v>40.506421453191962</v>
      </c>
      <c r="Z142" s="25">
        <f t="shared" si="137"/>
        <v>58.418455156530676</v>
      </c>
      <c r="AA142" s="25">
        <f t="shared" si="138"/>
        <v>80.556450255930997</v>
      </c>
      <c r="AB142" s="25">
        <f t="shared" si="139"/>
        <v>84.811642488317489</v>
      </c>
      <c r="AC142" s="25">
        <f t="shared" si="140"/>
        <v>77.895565054274897</v>
      </c>
      <c r="AD142" s="25">
        <f t="shared" si="141"/>
        <v>81.439959261677132</v>
      </c>
      <c r="AE142" s="25">
        <f t="shared" si="142"/>
        <v>84.991720006731569</v>
      </c>
      <c r="AF142" s="25">
        <f t="shared" si="143"/>
        <v>88.655340064748231</v>
      </c>
      <c r="AG142" s="25">
        <f t="shared" si="144"/>
        <v>92.438273151385772</v>
      </c>
      <c r="AH142" s="25">
        <f t="shared" si="145"/>
        <v>96.382624407842812</v>
      </c>
      <c r="AI142" s="25">
        <f t="shared" si="146"/>
        <v>0</v>
      </c>
      <c r="AJ142" s="25">
        <f t="shared" si="147"/>
        <v>0</v>
      </c>
      <c r="AK142" s="25">
        <f t="shared" si="148"/>
        <v>0</v>
      </c>
      <c r="AL142" s="25">
        <f t="shared" si="149"/>
        <v>0</v>
      </c>
      <c r="AM142" s="25">
        <f t="shared" si="150"/>
        <v>0</v>
      </c>
    </row>
    <row r="143" spans="1:39" s="95" customFormat="1" x14ac:dyDescent="0.35">
      <c r="A143" s="8" t="str">
        <v>SL112</v>
      </c>
      <c r="B143" s="95" t="s">
        <v>318</v>
      </c>
      <c r="C143" s="22">
        <f>IF($B$2="Discounted",INDEX('Top Down inputs'!$D$50:$F$89,MATCH($A143,'Top Down inputs'!$A$50:$A$89,0),MATCH('Copper Weighted Price'!$B$105,'Top Down inputs'!$D$47:$F$47,0)),INDEX('Top Down inputs'!$D$5:$F$44,MATCH($A143,'Top Down inputs'!$A$5:$A$44,0),MATCH('Copper Weighted Price'!$B$105,'Top Down inputs'!$D$2:$F$2,0)))</f>
        <v>2.2499999999999999E-2</v>
      </c>
      <c r="D143" s="210">
        <f t="shared" si="104"/>
        <v>44.282310748270511</v>
      </c>
      <c r="E143" s="210">
        <f t="shared" si="102"/>
        <v>46.583618633706536</v>
      </c>
      <c r="F143" s="210">
        <f t="shared" si="163"/>
        <v>58.372422162475999</v>
      </c>
      <c r="G143" s="210">
        <f t="shared" si="163"/>
        <v>62.19235586377404</v>
      </c>
      <c r="H143" s="210">
        <f t="shared" si="163"/>
        <v>53.915883744031127</v>
      </c>
      <c r="I143" s="210">
        <f t="shared" si="163"/>
        <v>47.96690627897344</v>
      </c>
      <c r="J143" s="26">
        <f t="shared" si="155"/>
        <v>46.243053687546293</v>
      </c>
      <c r="K143" s="26">
        <f t="shared" ref="K143:N143" si="182">J143*(1+($C143+K$62))</f>
        <v>48.259806450046263</v>
      </c>
      <c r="L143" s="26">
        <f t="shared" si="182"/>
        <v>50.340074914931876</v>
      </c>
      <c r="M143" s="26">
        <f t="shared" si="182"/>
        <v>52.488091434189798</v>
      </c>
      <c r="N143" s="26">
        <f t="shared" si="182"/>
        <v>54.727764053976017</v>
      </c>
      <c r="O143" s="101">
        <f t="shared" si="107"/>
        <v>0</v>
      </c>
      <c r="P143" s="101">
        <f t="shared" si="124"/>
        <v>0</v>
      </c>
      <c r="Q143" s="101">
        <f t="shared" si="109"/>
        <v>0</v>
      </c>
      <c r="R143" s="101">
        <f t="shared" si="166"/>
        <v>0</v>
      </c>
      <c r="S143" s="101">
        <f t="shared" si="166"/>
        <v>0</v>
      </c>
      <c r="U143" s="8" t="s">
        <v>13</v>
      </c>
      <c r="V143" s="8" t="s">
        <v>19</v>
      </c>
      <c r="W143" s="8" t="str">
        <v>SL112</v>
      </c>
      <c r="X143" s="95" t="s">
        <v>318</v>
      </c>
      <c r="Y143" s="25">
        <f t="shared" si="152"/>
        <v>46.583618633706536</v>
      </c>
      <c r="Z143" s="25">
        <f t="shared" si="137"/>
        <v>58.372422162475999</v>
      </c>
      <c r="AA143" s="25">
        <f t="shared" si="138"/>
        <v>62.19235586377404</v>
      </c>
      <c r="AB143" s="25">
        <f t="shared" si="139"/>
        <v>53.915883744031127</v>
      </c>
      <c r="AC143" s="25">
        <f t="shared" si="140"/>
        <v>47.96690627897344</v>
      </c>
      <c r="AD143" s="25">
        <f t="shared" si="141"/>
        <v>46.243053687546293</v>
      </c>
      <c r="AE143" s="25">
        <f t="shared" si="142"/>
        <v>48.259806450046263</v>
      </c>
      <c r="AF143" s="25">
        <f t="shared" si="143"/>
        <v>50.340074914931876</v>
      </c>
      <c r="AG143" s="25">
        <f t="shared" si="144"/>
        <v>52.488091434189798</v>
      </c>
      <c r="AH143" s="25">
        <f t="shared" si="145"/>
        <v>54.727764053976017</v>
      </c>
      <c r="AI143" s="25">
        <f t="shared" si="146"/>
        <v>0</v>
      </c>
      <c r="AJ143" s="25">
        <f t="shared" si="147"/>
        <v>0</v>
      </c>
      <c r="AK143" s="25">
        <f t="shared" si="148"/>
        <v>0</v>
      </c>
      <c r="AL143" s="25">
        <f t="shared" si="149"/>
        <v>0</v>
      </c>
      <c r="AM143" s="25">
        <f t="shared" si="150"/>
        <v>0</v>
      </c>
    </row>
    <row r="144" spans="1:39" s="95" customFormat="1" x14ac:dyDescent="0.35">
      <c r="A144" s="8" t="str">
        <v>SL140</v>
      </c>
      <c r="B144" s="95" t="s">
        <v>320</v>
      </c>
      <c r="C144" s="22">
        <f>IF($B$2="Discounted",INDEX('Top Down inputs'!$D$50:$F$89,MATCH($A144,'Top Down inputs'!$A$50:$A$89,0),MATCH('Copper Weighted Price'!$B$105,'Top Down inputs'!$D$47:$F$47,0)),INDEX('Top Down inputs'!$D$5:$F$44,MATCH($A144,'Top Down inputs'!$A$5:$A$44,0),MATCH('Copper Weighted Price'!$B$105,'Top Down inputs'!$D$2:$F$2,0)))</f>
        <v>2.2499999999999999E-2</v>
      </c>
      <c r="D144" s="210">
        <f t="shared" si="104"/>
        <v>55.407996679366853</v>
      </c>
      <c r="E144" s="210">
        <f t="shared" si="102"/>
        <v>47.841150305091659</v>
      </c>
      <c r="F144" s="210">
        <f t="shared" si="163"/>
        <v>60.224635945841982</v>
      </c>
      <c r="G144" s="210">
        <f t="shared" si="163"/>
        <v>64.690132358863991</v>
      </c>
      <c r="H144" s="210">
        <f t="shared" si="163"/>
        <v>47.662870765073912</v>
      </c>
      <c r="I144" s="210">
        <f t="shared" si="163"/>
        <v>49.295514762074582</v>
      </c>
      <c r="J144" s="26">
        <f t="shared" si="155"/>
        <v>57.861365449711066</v>
      </c>
      <c r="K144" s="26">
        <f t="shared" ref="K144:N144" si="183">J144*(1+($C144+K$62))</f>
        <v>60.384816201929688</v>
      </c>
      <c r="L144" s="26">
        <f t="shared" si="183"/>
        <v>62.987740625856127</v>
      </c>
      <c r="M144" s="26">
        <f t="shared" si="183"/>
        <v>65.675434428531418</v>
      </c>
      <c r="N144" s="26">
        <f t="shared" si="183"/>
        <v>68.477812420624574</v>
      </c>
      <c r="O144" s="101">
        <f t="shared" si="107"/>
        <v>0</v>
      </c>
      <c r="P144" s="101">
        <f t="shared" si="124"/>
        <v>0</v>
      </c>
      <c r="Q144" s="101">
        <f t="shared" si="109"/>
        <v>0</v>
      </c>
      <c r="R144" s="101">
        <f t="shared" si="166"/>
        <v>0</v>
      </c>
      <c r="S144" s="101">
        <f t="shared" si="166"/>
        <v>0</v>
      </c>
      <c r="U144" s="8" t="s">
        <v>13</v>
      </c>
      <c r="V144" s="8" t="s">
        <v>19</v>
      </c>
      <c r="W144" s="8" t="str">
        <v>SL140</v>
      </c>
      <c r="X144" s="95" t="s">
        <v>320</v>
      </c>
      <c r="Y144" s="25">
        <f>E144</f>
        <v>47.841150305091659</v>
      </c>
      <c r="Z144" s="25">
        <f t="shared" si="137"/>
        <v>60.224635945841982</v>
      </c>
      <c r="AA144" s="25">
        <f t="shared" si="138"/>
        <v>64.690132358863991</v>
      </c>
      <c r="AB144" s="25">
        <f t="shared" si="139"/>
        <v>47.662870765073912</v>
      </c>
      <c r="AC144" s="25">
        <f t="shared" si="140"/>
        <v>49.295514762074582</v>
      </c>
      <c r="AD144" s="25">
        <f t="shared" si="141"/>
        <v>57.861365449711066</v>
      </c>
      <c r="AE144" s="25">
        <f t="shared" si="142"/>
        <v>60.384816201929688</v>
      </c>
      <c r="AF144" s="25">
        <f t="shared" si="143"/>
        <v>62.987740625856127</v>
      </c>
      <c r="AG144" s="25">
        <f t="shared" si="144"/>
        <v>65.675434428531418</v>
      </c>
      <c r="AH144" s="25">
        <f t="shared" si="145"/>
        <v>68.477812420624574</v>
      </c>
      <c r="AI144" s="25">
        <f t="shared" si="146"/>
        <v>0</v>
      </c>
      <c r="AJ144" s="25">
        <f t="shared" si="147"/>
        <v>0</v>
      </c>
      <c r="AK144" s="25">
        <f t="shared" si="148"/>
        <v>0</v>
      </c>
      <c r="AL144" s="25">
        <f t="shared" si="149"/>
        <v>0</v>
      </c>
      <c r="AM144" s="25">
        <f t="shared" si="150"/>
        <v>0</v>
      </c>
    </row>
    <row r="145" spans="1:39" s="95" customFormat="1" x14ac:dyDescent="0.35">
      <c r="A145" s="8" t="str">
        <v>SL144</v>
      </c>
      <c r="B145" s="95" t="s">
        <v>322</v>
      </c>
      <c r="C145" s="22">
        <f>IF($B$2="Discounted",INDEX('Top Down inputs'!$D$50:$F$89,MATCH($A145,'Top Down inputs'!$A$50:$A$89,0),MATCH('Copper Weighted Price'!$B$105,'Top Down inputs'!$D$47:$F$47,0)),INDEX('Top Down inputs'!$D$5:$F$44,MATCH($A145,'Top Down inputs'!$A$5:$A$44,0),MATCH('Copper Weighted Price'!$B$105,'Top Down inputs'!$D$2:$F$2,0)))</f>
        <v>2.2499999999999999E-2</v>
      </c>
      <c r="D145" s="210">
        <f t="shared" si="104"/>
        <v>91.44184809772932</v>
      </c>
      <c r="E145" s="210">
        <f t="shared" si="102"/>
        <v>41.018225270824566</v>
      </c>
      <c r="F145" s="210">
        <f t="shared" si="163"/>
        <v>72.611693146116721</v>
      </c>
      <c r="G145" s="210">
        <f t="shared" si="163"/>
        <v>74.03318651556927</v>
      </c>
      <c r="H145" s="210">
        <f t="shared" si="163"/>
        <v>80.354247180078687</v>
      </c>
      <c r="I145" s="210">
        <f t="shared" si="163"/>
        <v>76.879715448087239</v>
      </c>
      <c r="J145" s="26">
        <f t="shared" si="155"/>
        <v>95.490732516412322</v>
      </c>
      <c r="K145" s="26">
        <f t="shared" ref="K145:N145" si="184">J145*(1+($C145+K$62))</f>
        <v>99.655275798887715</v>
      </c>
      <c r="L145" s="26">
        <f t="shared" si="184"/>
        <v>103.95097739517345</v>
      </c>
      <c r="M145" s="26">
        <f t="shared" si="184"/>
        <v>108.38657700473239</v>
      </c>
      <c r="N145" s="26">
        <f t="shared" si="184"/>
        <v>113.0114441362457</v>
      </c>
      <c r="O145" s="101">
        <f t="shared" si="107"/>
        <v>0</v>
      </c>
      <c r="P145" s="101">
        <f t="shared" si="124"/>
        <v>0</v>
      </c>
      <c r="Q145" s="101">
        <f t="shared" si="109"/>
        <v>0</v>
      </c>
      <c r="R145" s="101">
        <f t="shared" si="166"/>
        <v>0</v>
      </c>
      <c r="S145" s="101">
        <f t="shared" si="166"/>
        <v>0</v>
      </c>
      <c r="U145" s="8" t="s">
        <v>13</v>
      </c>
      <c r="V145" s="8" t="s">
        <v>19</v>
      </c>
      <c r="W145" s="8" t="str">
        <v>SL144</v>
      </c>
      <c r="X145" s="95" t="s">
        <v>322</v>
      </c>
      <c r="Y145" s="25">
        <f t="shared" ref="Y145" si="185">E145</f>
        <v>41.018225270824566</v>
      </c>
      <c r="Z145" s="25">
        <f t="shared" si="137"/>
        <v>72.611693146116721</v>
      </c>
      <c r="AA145" s="25">
        <f t="shared" si="138"/>
        <v>74.03318651556927</v>
      </c>
      <c r="AB145" s="25">
        <f t="shared" si="139"/>
        <v>80.354247180078687</v>
      </c>
      <c r="AC145" s="25">
        <f t="shared" si="140"/>
        <v>76.879715448087239</v>
      </c>
      <c r="AD145" s="25">
        <f t="shared" si="141"/>
        <v>95.490732516412322</v>
      </c>
      <c r="AE145" s="25">
        <f t="shared" si="142"/>
        <v>99.655275798887715</v>
      </c>
      <c r="AF145" s="25">
        <f t="shared" si="143"/>
        <v>103.95097739517345</v>
      </c>
      <c r="AG145" s="25">
        <f t="shared" si="144"/>
        <v>108.38657700473239</v>
      </c>
      <c r="AH145" s="25">
        <f t="shared" si="145"/>
        <v>113.0114441362457</v>
      </c>
      <c r="AI145" s="25">
        <f t="shared" si="146"/>
        <v>0</v>
      </c>
      <c r="AJ145" s="25">
        <f t="shared" si="147"/>
        <v>0</v>
      </c>
      <c r="AK145" s="25">
        <f t="shared" si="148"/>
        <v>0</v>
      </c>
      <c r="AL145" s="25">
        <f t="shared" si="149"/>
        <v>0</v>
      </c>
      <c r="AM145" s="25">
        <f t="shared" si="150"/>
        <v>0</v>
      </c>
    </row>
    <row r="146" spans="1:39" x14ac:dyDescent="0.35">
      <c r="A146" s="8"/>
      <c r="X146" s="96" t="s">
        <v>359</v>
      </c>
      <c r="Y146" s="125" cm="1">
        <f t="array" ref="Y146">SUMPRODUCT(IF($U$106:$U$145="Connections",IF($C$19:$C$58="Connections",(Y$19:Y$58*Y$106:Y$145)/SUMIF($C$19:$C$58,"Connections",Y$19:Y$58))))</f>
        <v>41.306248786115233</v>
      </c>
      <c r="Z146" s="125" cm="1">
        <f t="array" ref="Z146">SUMPRODUCT(IF($U$106:$U$145="Connections",IF($C$19:$C$58="Connections",(Z$19:Z$58*Z$106:Z$145)/SUMIF($C$19:$C$58,"Connections",Z$19:Z$58))))</f>
        <v>43.248436402054324</v>
      </c>
      <c r="AA146" s="125" cm="1">
        <f t="array" ref="AA146">SUMPRODUCT(IF($U$106:$U$145="Connections",IF($C$19:$C$58="Connections",(AA$19:AA$58*AA$106:AA$145)/SUMIF($C$19:$C$58,"Connections",AA$19:AA$58))))</f>
        <v>46.896326155791655</v>
      </c>
      <c r="AB146" s="125" cm="1">
        <f t="array" ref="AB146">SUMPRODUCT(IF($U$106:$U$145="Connections",IF($C$19:$C$58="Connections",(AB$19:AB$58*AB$106:AB$145)/SUMIF($C$19:$C$58,"Connections",AB$19:AB$58))))</f>
        <v>44.1263431580849</v>
      </c>
      <c r="AC146" s="125" cm="1">
        <f t="array" ref="AC146">SUMPRODUCT(IF($U$106:$U$145="Connections",IF($C$19:$C$58="Connections",(AC$19:AC$58*AC$106:AC$145)/SUMIF($C$19:$C$58,"Connections",AC$19:AC$58))))</f>
        <v>46.552958018032598</v>
      </c>
      <c r="AD146" s="125" cm="1">
        <f t="array" ref="AD146">SUMPRODUCT(IF($U$106:$U$145="Connections",IF($C$19:$C$58="Connections",(AD$19:AD$58*AD$106:AD$145)/SUMIF($C$19:$C$58,"Connections",AD$19:AD$58))))</f>
        <v>54.69174521326412</v>
      </c>
      <c r="AE146" s="125" cm="1">
        <f t="array" ref="AE146">SUMPRODUCT(IF($U$106:$U$145="Connections",IF($C$19:$C$58="Connections",(AE$19:AE$58*AE$106:AE$145)/SUMIF($C$19:$C$58,"Connections",AE$19:AE$58))))</f>
        <v>62.560534168438977</v>
      </c>
      <c r="AF146" s="125" cm="1">
        <f t="array" ref="AF146">SUMPRODUCT(IF($U$106:$U$145="Connections",IF($C$19:$C$58="Connections",(AF$19:AF$58*AF$106:AF$145)/SUMIF($C$19:$C$58,"Connections",AF$19:AF$58))))</f>
        <v>71.301350156974607</v>
      </c>
      <c r="AG146" s="125" cm="1">
        <f t="array" ref="AG146">SUMPRODUCT(IF($U$106:$U$145="Connections",IF($C$19:$C$58="Connections",(AG$19:AG$58*AG$106:AG$145)/SUMIF($C$19:$C$58,"Connections",AG$19:AG$58))))</f>
        <v>84.02022434124828</v>
      </c>
      <c r="AH146" s="125" cm="1">
        <f t="array" ref="AH146">SUMPRODUCT(IF($U$106:$U$145="Connections",IF($C$19:$C$58="Connections",(AH$19:AH$58*AH$106:AH$145)/SUMIF($C$19:$C$58,"Connections",AH$19:AH$58))))</f>
        <v>112.46046658497394</v>
      </c>
      <c r="AI146" s="125" cm="1">
        <f t="array" ref="AI146">SUMPRODUCT(IF($U$106:$U$145="Connections",IF($C$19:$C$58="Connections",(AI$19:AI$58*AI$106:AI$145)/SUMIF($C$19:$C$58,"Connections",AI$19:AI$58))))</f>
        <v>226.77782718712353</v>
      </c>
      <c r="AJ146" s="125" cm="1">
        <f t="array" ref="AJ146">SUMPRODUCT(IF($U$106:$U$145="Connections",IF($C$19:$C$58="Connections",(AJ$19:AJ$58*AJ$106:AJ$145)/SUMIF($C$19:$C$58,"Connections",AJ$19:AJ$58))))</f>
        <v>220.77472191976858</v>
      </c>
      <c r="AK146" s="125" t="e" cm="1">
        <f t="array" ref="AK146">SUMPRODUCT(IF($U$106:$U$145="Connections",IF($C$19:$C$58="Connections",(AK$19:AK$58*AK$106:AK$145)/SUMIF($C$19:$C$58,"Connections",AK$19:AK$58))))</f>
        <v>#DIV/0!</v>
      </c>
      <c r="AL146" s="125" t="e" cm="1">
        <f t="array" ref="AL146">SUMPRODUCT(IF($U$106:$U$145="Connections",IF($C$19:$C$58="Connections",(AL$19:AL$58*AL$106:AL$145)/SUMIF($C$19:$C$58,"Connections",AL$19:AL$58))))</f>
        <v>#DIV/0!</v>
      </c>
      <c r="AM146" s="125" t="e" cm="1">
        <f t="array" ref="AM146">SUMPRODUCT(IF($U$106:$U$145="Connections",IF($C$19:$C$58="Connections",(AM$19:AM$58*AM$106:AM$145)/SUMIF($C$19:$C$58,"Connections",AM$19:AM$58))))</f>
        <v>#DIV/0!</v>
      </c>
    </row>
    <row r="147" spans="1:39" x14ac:dyDescent="0.35">
      <c r="A147" s="9" t="s">
        <v>222</v>
      </c>
      <c r="B147" s="96" t="s">
        <v>310</v>
      </c>
      <c r="C147" s="95" t="s">
        <v>216</v>
      </c>
      <c r="D147" s="95" t="s">
        <v>217</v>
      </c>
      <c r="E147" s="27">
        <f>E105</f>
        <v>3.9909153378664852E-2</v>
      </c>
      <c r="F147" s="27">
        <f t="shared" ref="F147:S147" si="186">F105</f>
        <v>0.10036409874522789</v>
      </c>
      <c r="G147" s="27">
        <f t="shared" si="186"/>
        <v>5.7117963753504197E-2</v>
      </c>
      <c r="H147" s="27">
        <f t="shared" si="186"/>
        <v>2.2608687962007545E-2</v>
      </c>
      <c r="I147" s="27">
        <f t="shared" si="186"/>
        <v>2.5861655271887107E-2</v>
      </c>
      <c r="J147" s="27">
        <f t="shared" si="186"/>
        <v>2.1778243527577512E-2</v>
      </c>
      <c r="K147" s="27">
        <f t="shared" si="186"/>
        <v>2.1112015247234828E-2</v>
      </c>
      <c r="L147" s="27">
        <f t="shared" si="186"/>
        <v>2.0605611437519933E-2</v>
      </c>
      <c r="M147" s="27">
        <f t="shared" si="186"/>
        <v>2.0170109706586503E-2</v>
      </c>
      <c r="N147" s="27">
        <f t="shared" si="186"/>
        <v>2.0170109706586503E-2</v>
      </c>
      <c r="O147" s="27">
        <f t="shared" si="186"/>
        <v>0.02</v>
      </c>
      <c r="P147" s="27">
        <f t="shared" si="186"/>
        <v>0.02</v>
      </c>
      <c r="Q147" s="27">
        <f t="shared" si="186"/>
        <v>0.02</v>
      </c>
      <c r="R147" s="27">
        <f t="shared" si="186"/>
        <v>0.02</v>
      </c>
      <c r="S147" s="27">
        <f t="shared" si="186"/>
        <v>0.02</v>
      </c>
      <c r="W147" s="9" t="s">
        <v>224</v>
      </c>
    </row>
    <row r="148" spans="1:39" x14ac:dyDescent="0.35">
      <c r="A148" s="8" t="str" cm="1">
        <f t="array" ref="A148:A187">TD_service_codes</f>
        <v>WN127</v>
      </c>
      <c r="B148" s="95" t="s">
        <v>276</v>
      </c>
      <c r="C148" s="22">
        <f>IF($B$2="Discounted",INDEX('Top Down inputs'!$D$50:$F$89,MATCH($A148,'Top Down inputs'!$A$50:$A$89,0),MATCH('Copper Weighted Price'!$B$147,'Top Down inputs'!$D$47:$F$47,0)),INDEX('Top Down inputs'!$D$5:$F$44,MATCH($A148,'Top Down inputs'!$A$5:$A$44,0),MATCH('Copper Weighted Price'!$B$147,'Top Down inputs'!$D$2:$F$2,0)))</f>
        <v>0.02</v>
      </c>
      <c r="D148" s="17">
        <f t="shared" ref="D148:I157" si="187">D63</f>
        <v>104.78138296514446</v>
      </c>
      <c r="E148" s="17">
        <f t="shared" si="187"/>
        <v>82.936964828483354</v>
      </c>
      <c r="F148" s="17">
        <f t="shared" si="187"/>
        <v>93.50535912215517</v>
      </c>
      <c r="G148" s="17">
        <f t="shared" si="187"/>
        <v>119.55975918857749</v>
      </c>
      <c r="H148" s="17">
        <f t="shared" si="187"/>
        <v>102.32663628171142</v>
      </c>
      <c r="I148" s="17">
        <f t="shared" si="187"/>
        <v>92.01658083452412</v>
      </c>
      <c r="J148" s="26">
        <f t="shared" ref="J148:J159" si="188">D148*(1+($C148+J$62))</f>
        <v>109.15896509981863</v>
      </c>
      <c r="K148" s="26">
        <f>J148*(1+($C148+K$62))</f>
        <v>113.64671013737475</v>
      </c>
      <c r="L148" s="26">
        <f>K148*(1+($C148+L$62))</f>
        <v>118.26140429036545</v>
      </c>
      <c r="M148" s="26">
        <f>L148*(1+($C148+M$62))</f>
        <v>123.01197787476441</v>
      </c>
      <c r="N148" s="26">
        <f>M148*(1+($C148+N$62))</f>
        <v>127.95338252121789</v>
      </c>
      <c r="O148" s="101">
        <f t="shared" ref="O148:S148" si="189">IF(O19=0,0,O412/O19)</f>
        <v>160.05356363615644</v>
      </c>
      <c r="P148" s="101">
        <f t="shared" si="189"/>
        <v>166.23163304080319</v>
      </c>
      <c r="Q148" s="101">
        <f t="shared" si="189"/>
        <v>496.00441640252319</v>
      </c>
      <c r="R148" s="101">
        <f t="shared" si="189"/>
        <v>0</v>
      </c>
      <c r="S148" s="101">
        <f t="shared" si="189"/>
        <v>0</v>
      </c>
      <c r="U148" s="8" t="s">
        <v>323</v>
      </c>
      <c r="V148" s="8" t="s">
        <v>19</v>
      </c>
      <c r="W148" s="8" t="str" cm="1">
        <f t="array" ref="W148:W187">TD_service_codes</f>
        <v>WN127</v>
      </c>
      <c r="X148" s="95" t="s">
        <v>276</v>
      </c>
      <c r="Y148" s="25">
        <f t="shared" ref="Y148:Y163" si="190">E148</f>
        <v>82.936964828483354</v>
      </c>
      <c r="Z148" s="25">
        <f t="shared" ref="Z148:Z187" si="191">F148</f>
        <v>93.50535912215517</v>
      </c>
      <c r="AA148" s="25">
        <f t="shared" ref="AA148:AA187" si="192">G148</f>
        <v>119.55975918857749</v>
      </c>
      <c r="AB148" s="25">
        <f t="shared" ref="AB148:AB187" si="193">H148</f>
        <v>102.32663628171142</v>
      </c>
      <c r="AC148" s="25">
        <f t="shared" ref="AC148:AC187" si="194">I148</f>
        <v>92.01658083452412</v>
      </c>
      <c r="AD148" s="25">
        <f t="shared" ref="AD148:AD187" si="195">J148</f>
        <v>109.15896509981863</v>
      </c>
      <c r="AE148" s="25">
        <f t="shared" ref="AE148:AE187" si="196">K148</f>
        <v>113.64671013737475</v>
      </c>
      <c r="AF148" s="25">
        <f t="shared" ref="AF148:AF187" si="197">L148</f>
        <v>118.26140429036545</v>
      </c>
      <c r="AG148" s="25">
        <f t="shared" ref="AG148:AG187" si="198">M148</f>
        <v>123.01197787476441</v>
      </c>
      <c r="AH148" s="25">
        <f t="shared" ref="AH148:AH187" si="199">N148</f>
        <v>127.95338252121789</v>
      </c>
      <c r="AI148" s="25">
        <f t="shared" ref="AI148:AI187" si="200">O148</f>
        <v>160.05356363615644</v>
      </c>
      <c r="AJ148" s="25">
        <f t="shared" ref="AJ148:AJ187" si="201">P148</f>
        <v>166.23163304080319</v>
      </c>
      <c r="AK148" s="25">
        <f t="shared" ref="AK148:AK187" si="202">Q148</f>
        <v>496.00441640252319</v>
      </c>
      <c r="AL148" s="25">
        <f t="shared" ref="AL148:AL187" si="203">R148</f>
        <v>0</v>
      </c>
      <c r="AM148" s="25">
        <f t="shared" ref="AM148:AM187" si="204">S148</f>
        <v>0</v>
      </c>
    </row>
    <row r="149" spans="1:39" x14ac:dyDescent="0.35">
      <c r="A149" s="8" t="str">
        <v>WN346</v>
      </c>
      <c r="B149" s="95" t="s">
        <v>277</v>
      </c>
      <c r="C149" s="22">
        <f>IF($B$2="Discounted",INDEX('Top Down inputs'!$D$50:$F$89,MATCH($A149,'Top Down inputs'!$A$50:$A$89,0),MATCH('Copper Weighted Price'!$B$147,'Top Down inputs'!$D$47:$F$47,0)),INDEX('Top Down inputs'!$D$5:$F$44,MATCH($A149,'Top Down inputs'!$A$5:$A$44,0),MATCH('Copper Weighted Price'!$B$147,'Top Down inputs'!$D$2:$F$2,0)))</f>
        <v>0.02</v>
      </c>
      <c r="D149" s="17">
        <f t="shared" si="187"/>
        <v>118.59890931919473</v>
      </c>
      <c r="E149" s="17">
        <f t="shared" si="187"/>
        <v>92.634154677069048</v>
      </c>
      <c r="F149" s="17">
        <f t="shared" si="187"/>
        <v>77.683953552086592</v>
      </c>
      <c r="G149" s="17">
        <f t="shared" si="187"/>
        <v>97.345747044764323</v>
      </c>
      <c r="H149" s="17">
        <f t="shared" si="187"/>
        <v>119.47884180122281</v>
      </c>
      <c r="I149" s="17">
        <f t="shared" si="187"/>
        <v>105.6733609558806</v>
      </c>
      <c r="J149" s="26">
        <f t="shared" si="188"/>
        <v>123.55376343483714</v>
      </c>
      <c r="K149" s="26">
        <f t="shared" ref="K149:N149" si="205">J149*(1+($C149+K$62))</f>
        <v>128.63330764102341</v>
      </c>
      <c r="L149" s="26">
        <f t="shared" si="205"/>
        <v>133.85654174901777</v>
      </c>
      <c r="M149" s="26">
        <f t="shared" si="205"/>
        <v>139.23357371602009</v>
      </c>
      <c r="N149" s="26">
        <f t="shared" si="205"/>
        <v>144.82660164703273</v>
      </c>
      <c r="O149" s="101">
        <f t="shared" ref="O149:S158" si="206">IF(O20=0,0,O413/O20)</f>
        <v>146.69466005434165</v>
      </c>
      <c r="P149" s="101">
        <f t="shared" si="206"/>
        <v>152.35707562646235</v>
      </c>
      <c r="Q149" s="101">
        <f t="shared" si="206"/>
        <v>454.60530585264155</v>
      </c>
      <c r="R149" s="101">
        <f t="shared" si="206"/>
        <v>0</v>
      </c>
      <c r="S149" s="101">
        <f t="shared" si="206"/>
        <v>0</v>
      </c>
      <c r="U149" s="8" t="s">
        <v>323</v>
      </c>
      <c r="V149" s="8" t="s">
        <v>19</v>
      </c>
      <c r="W149" s="8" t="str">
        <v>WN346</v>
      </c>
      <c r="X149" s="95" t="s">
        <v>277</v>
      </c>
      <c r="Y149" s="25">
        <f t="shared" si="190"/>
        <v>92.634154677069048</v>
      </c>
      <c r="Z149" s="25">
        <f t="shared" si="191"/>
        <v>77.683953552086592</v>
      </c>
      <c r="AA149" s="25">
        <f t="shared" si="192"/>
        <v>97.345747044764323</v>
      </c>
      <c r="AB149" s="25">
        <f t="shared" si="193"/>
        <v>119.47884180122281</v>
      </c>
      <c r="AC149" s="25">
        <f t="shared" si="194"/>
        <v>105.6733609558806</v>
      </c>
      <c r="AD149" s="25">
        <f t="shared" si="195"/>
        <v>123.55376343483714</v>
      </c>
      <c r="AE149" s="25">
        <f t="shared" si="196"/>
        <v>128.63330764102341</v>
      </c>
      <c r="AF149" s="25">
        <f t="shared" si="197"/>
        <v>133.85654174901777</v>
      </c>
      <c r="AG149" s="25">
        <f t="shared" si="198"/>
        <v>139.23357371602009</v>
      </c>
      <c r="AH149" s="25">
        <f t="shared" si="199"/>
        <v>144.82660164703273</v>
      </c>
      <c r="AI149" s="25">
        <f t="shared" si="200"/>
        <v>146.69466005434165</v>
      </c>
      <c r="AJ149" s="25">
        <f t="shared" si="201"/>
        <v>152.35707562646235</v>
      </c>
      <c r="AK149" s="25">
        <f t="shared" si="202"/>
        <v>454.60530585264155</v>
      </c>
      <c r="AL149" s="25">
        <f t="shared" si="203"/>
        <v>0</v>
      </c>
      <c r="AM149" s="25">
        <f t="shared" si="204"/>
        <v>0</v>
      </c>
    </row>
    <row r="150" spans="1:39" x14ac:dyDescent="0.35">
      <c r="A150" s="8" t="str">
        <v>WX130</v>
      </c>
      <c r="B150" s="95" t="s">
        <v>278</v>
      </c>
      <c r="C150" s="22">
        <f>IF($B$2="Discounted",INDEX('Top Down inputs'!$D$50:$F$89,MATCH($A150,'Top Down inputs'!$A$50:$A$89,0),MATCH('Copper Weighted Price'!$B$147,'Top Down inputs'!$D$47:$F$47,0)),INDEX('Top Down inputs'!$D$5:$F$44,MATCH($A150,'Top Down inputs'!$A$5:$A$44,0),MATCH('Copper Weighted Price'!$B$147,'Top Down inputs'!$D$2:$F$2,0)))</f>
        <v>0.02</v>
      </c>
      <c r="D150" s="17">
        <f t="shared" si="187"/>
        <v>93.250146314302683</v>
      </c>
      <c r="E150" s="17">
        <f t="shared" si="187"/>
        <v>104.76075593650958</v>
      </c>
      <c r="F150" s="17">
        <f t="shared" si="187"/>
        <v>107.58366271225101</v>
      </c>
      <c r="G150" s="17">
        <f t="shared" si="187"/>
        <v>120.04861556646321</v>
      </c>
      <c r="H150" s="17">
        <f t="shared" si="187"/>
        <v>102.59331633344965</v>
      </c>
      <c r="I150" s="17">
        <f t="shared" si="187"/>
        <v>123.30079478141651</v>
      </c>
      <c r="J150" s="26">
        <f t="shared" si="188"/>
        <v>97.145973636003859</v>
      </c>
      <c r="K150" s="26">
        <f t="shared" ref="K150:N150" si="207">J150*(1+($C150+K$62))</f>
        <v>101.13984038533472</v>
      </c>
      <c r="L150" s="26">
        <f t="shared" si="207"/>
        <v>105.24668544487442</v>
      </c>
      <c r="M150" s="26">
        <f t="shared" si="207"/>
        <v>109.47445634544962</v>
      </c>
      <c r="N150" s="26">
        <f t="shared" si="207"/>
        <v>113.87205726691525</v>
      </c>
      <c r="O150" s="101">
        <f t="shared" si="206"/>
        <v>165.25211206637013</v>
      </c>
      <c r="P150" s="101">
        <f t="shared" si="206"/>
        <v>171.63084550045573</v>
      </c>
      <c r="Q150" s="101">
        <f t="shared" si="206"/>
        <v>512.11466675677343</v>
      </c>
      <c r="R150" s="101">
        <f t="shared" si="206"/>
        <v>0</v>
      </c>
      <c r="S150" s="101">
        <f t="shared" si="206"/>
        <v>0</v>
      </c>
      <c r="U150" s="8" t="s">
        <v>323</v>
      </c>
      <c r="V150" s="8" t="s">
        <v>19</v>
      </c>
      <c r="W150" s="8" t="str">
        <v>WX130</v>
      </c>
      <c r="X150" s="95" t="s">
        <v>278</v>
      </c>
      <c r="Y150" s="25">
        <f t="shared" si="190"/>
        <v>104.76075593650958</v>
      </c>
      <c r="Z150" s="25">
        <f t="shared" si="191"/>
        <v>107.58366271225101</v>
      </c>
      <c r="AA150" s="25">
        <f t="shared" si="192"/>
        <v>120.04861556646321</v>
      </c>
      <c r="AB150" s="25">
        <f t="shared" si="193"/>
        <v>102.59331633344965</v>
      </c>
      <c r="AC150" s="25">
        <f t="shared" si="194"/>
        <v>123.30079478141651</v>
      </c>
      <c r="AD150" s="25">
        <f t="shared" si="195"/>
        <v>97.145973636003859</v>
      </c>
      <c r="AE150" s="25">
        <f t="shared" si="196"/>
        <v>101.13984038533472</v>
      </c>
      <c r="AF150" s="25">
        <f t="shared" si="197"/>
        <v>105.24668544487442</v>
      </c>
      <c r="AG150" s="25">
        <f t="shared" si="198"/>
        <v>109.47445634544962</v>
      </c>
      <c r="AH150" s="25">
        <f t="shared" si="199"/>
        <v>113.87205726691525</v>
      </c>
      <c r="AI150" s="25">
        <f t="shared" si="200"/>
        <v>165.25211206637013</v>
      </c>
      <c r="AJ150" s="25">
        <f t="shared" si="201"/>
        <v>171.63084550045573</v>
      </c>
      <c r="AK150" s="25">
        <f t="shared" si="202"/>
        <v>512.11466675677343</v>
      </c>
      <c r="AL150" s="25">
        <f t="shared" si="203"/>
        <v>0</v>
      </c>
      <c r="AM150" s="25">
        <f t="shared" si="204"/>
        <v>0</v>
      </c>
    </row>
    <row r="151" spans="1:39" x14ac:dyDescent="0.35">
      <c r="A151" s="8" t="str">
        <v>WX347</v>
      </c>
      <c r="B151" s="95" t="s">
        <v>279</v>
      </c>
      <c r="C151" s="22">
        <f>IF($B$2="Discounted",INDEX('Top Down inputs'!$D$50:$F$89,MATCH($A151,'Top Down inputs'!$A$50:$A$89,0),MATCH('Copper Weighted Price'!$B$147,'Top Down inputs'!$D$47:$F$47,0)),INDEX('Top Down inputs'!$D$5:$F$44,MATCH($A151,'Top Down inputs'!$A$5:$A$44,0),MATCH('Copper Weighted Price'!$B$147,'Top Down inputs'!$D$2:$F$2,0)))</f>
        <v>0.02</v>
      </c>
      <c r="D151" s="17">
        <f t="shared" si="187"/>
        <v>120.51665507760933</v>
      </c>
      <c r="E151" s="17">
        <f t="shared" si="187"/>
        <v>76.605711924791905</v>
      </c>
      <c r="F151" s="17">
        <f t="shared" si="187"/>
        <v>100.32455123990567</v>
      </c>
      <c r="G151" s="17">
        <f t="shared" si="187"/>
        <v>102.81234030582053</v>
      </c>
      <c r="H151" s="17">
        <f t="shared" si="187"/>
        <v>111.21019975341217</v>
      </c>
      <c r="I151" s="17">
        <f t="shared" si="187"/>
        <v>95.239429203723688</v>
      </c>
      <c r="J151" s="26">
        <f t="shared" si="188"/>
        <v>125.55162924257075</v>
      </c>
      <c r="K151" s="26">
        <f t="shared" ref="K151:N151" si="208">J151*(1+($C151+K$62))</f>
        <v>130.71330973830649</v>
      </c>
      <c r="L151" s="26">
        <f t="shared" si="208"/>
        <v>136.02100360325235</v>
      </c>
      <c r="M151" s="26">
        <f t="shared" si="208"/>
        <v>141.484982240395</v>
      </c>
      <c r="N151" s="26">
        <f t="shared" si="208"/>
        <v>147.16844949882611</v>
      </c>
      <c r="O151" s="101">
        <f t="shared" si="206"/>
        <v>149.85213750418038</v>
      </c>
      <c r="P151" s="101">
        <f t="shared" si="206"/>
        <v>155.63643174232723</v>
      </c>
      <c r="Q151" s="101">
        <f t="shared" si="206"/>
        <v>464.39029735318519</v>
      </c>
      <c r="R151" s="101">
        <f t="shared" si="206"/>
        <v>0</v>
      </c>
      <c r="S151" s="101">
        <f t="shared" si="206"/>
        <v>0</v>
      </c>
      <c r="U151" s="8" t="s">
        <v>323</v>
      </c>
      <c r="V151" s="8" t="s">
        <v>19</v>
      </c>
      <c r="W151" s="8" t="str">
        <v>WX347</v>
      </c>
      <c r="X151" s="95" t="s">
        <v>279</v>
      </c>
      <c r="Y151" s="25">
        <f t="shared" si="190"/>
        <v>76.605711924791905</v>
      </c>
      <c r="Z151" s="25">
        <f t="shared" si="191"/>
        <v>100.32455123990567</v>
      </c>
      <c r="AA151" s="25">
        <f t="shared" si="192"/>
        <v>102.81234030582053</v>
      </c>
      <c r="AB151" s="25">
        <f t="shared" si="193"/>
        <v>111.21019975341217</v>
      </c>
      <c r="AC151" s="25">
        <f t="shared" si="194"/>
        <v>95.239429203723688</v>
      </c>
      <c r="AD151" s="25">
        <f t="shared" si="195"/>
        <v>125.55162924257075</v>
      </c>
      <c r="AE151" s="25">
        <f t="shared" si="196"/>
        <v>130.71330973830649</v>
      </c>
      <c r="AF151" s="25">
        <f t="shared" si="197"/>
        <v>136.02100360325235</v>
      </c>
      <c r="AG151" s="25">
        <f t="shared" si="198"/>
        <v>141.484982240395</v>
      </c>
      <c r="AH151" s="25">
        <f t="shared" si="199"/>
        <v>147.16844949882611</v>
      </c>
      <c r="AI151" s="25">
        <f t="shared" si="200"/>
        <v>149.85213750418038</v>
      </c>
      <c r="AJ151" s="25">
        <f t="shared" si="201"/>
        <v>155.63643174232723</v>
      </c>
      <c r="AK151" s="25">
        <f t="shared" si="202"/>
        <v>464.39029735318519</v>
      </c>
      <c r="AL151" s="25">
        <f t="shared" si="203"/>
        <v>0</v>
      </c>
      <c r="AM151" s="25">
        <f t="shared" si="204"/>
        <v>0</v>
      </c>
    </row>
    <row r="152" spans="1:39" x14ac:dyDescent="0.35">
      <c r="A152" s="8" t="str">
        <v>WX129</v>
      </c>
      <c r="B152" s="95" t="s">
        <v>280</v>
      </c>
      <c r="C152" s="22">
        <f>IF($B$2="Discounted",INDEX('Top Down inputs'!$D$50:$F$89,MATCH($A152,'Top Down inputs'!$A$50:$A$89,0),MATCH('Copper Weighted Price'!$B$147,'Top Down inputs'!$D$47:$F$47,0)),INDEX('Top Down inputs'!$D$5:$F$44,MATCH($A152,'Top Down inputs'!$A$5:$A$44,0),MATCH('Copper Weighted Price'!$B$147,'Top Down inputs'!$D$2:$F$2,0)))</f>
        <v>5.5E-2</v>
      </c>
      <c r="D152" s="17">
        <f t="shared" si="187"/>
        <v>24.789416722714481</v>
      </c>
      <c r="E152" s="17">
        <f t="shared" si="187"/>
        <v>32.3896301113286</v>
      </c>
      <c r="F152" s="17">
        <f t="shared" si="187"/>
        <v>32.221593547416241</v>
      </c>
      <c r="G152" s="17">
        <f t="shared" si="187"/>
        <v>36.838559148955341</v>
      </c>
      <c r="H152" s="17">
        <f t="shared" si="187"/>
        <v>23.018476663586526</v>
      </c>
      <c r="I152" s="17">
        <f t="shared" si="187"/>
        <v>27.864720868407709</v>
      </c>
      <c r="J152" s="26">
        <f t="shared" si="188"/>
        <v>26.692704596757654</v>
      </c>
      <c r="K152" s="26">
        <f t="shared" ref="K152:N152" si="209">J152*(1+($C152+K$62))</f>
        <v>28.724340136016007</v>
      </c>
      <c r="L152" s="26">
        <f t="shared" si="209"/>
        <v>30.89606143513879</v>
      </c>
      <c r="M152" s="26">
        <f t="shared" si="209"/>
        <v>33.218521762719611</v>
      </c>
      <c r="N152" s="26">
        <f t="shared" si="209"/>
        <v>35.715561687913876</v>
      </c>
      <c r="O152" s="101">
        <f t="shared" si="206"/>
        <v>0</v>
      </c>
      <c r="P152" s="101">
        <f t="shared" si="206"/>
        <v>0</v>
      </c>
      <c r="Q152" s="101">
        <f t="shared" si="206"/>
        <v>0</v>
      </c>
      <c r="R152" s="101">
        <f t="shared" si="206"/>
        <v>0</v>
      </c>
      <c r="S152" s="101">
        <f t="shared" si="206"/>
        <v>0</v>
      </c>
      <c r="U152" s="8" t="s">
        <v>13</v>
      </c>
      <c r="V152" s="8" t="s">
        <v>19</v>
      </c>
      <c r="W152" s="8" t="str">
        <v>WX129</v>
      </c>
      <c r="X152" s="95" t="s">
        <v>280</v>
      </c>
      <c r="Y152" s="25">
        <f t="shared" si="190"/>
        <v>32.3896301113286</v>
      </c>
      <c r="Z152" s="25">
        <f t="shared" si="191"/>
        <v>32.221593547416241</v>
      </c>
      <c r="AA152" s="25">
        <f t="shared" si="192"/>
        <v>36.838559148955341</v>
      </c>
      <c r="AB152" s="25">
        <f t="shared" si="193"/>
        <v>23.018476663586526</v>
      </c>
      <c r="AC152" s="25">
        <f t="shared" si="194"/>
        <v>27.864720868407709</v>
      </c>
      <c r="AD152" s="25">
        <f t="shared" si="195"/>
        <v>26.692704596757654</v>
      </c>
      <c r="AE152" s="25">
        <f t="shared" si="196"/>
        <v>28.724340136016007</v>
      </c>
      <c r="AF152" s="25">
        <f t="shared" si="197"/>
        <v>30.89606143513879</v>
      </c>
      <c r="AG152" s="25">
        <f t="shared" si="198"/>
        <v>33.218521762719611</v>
      </c>
      <c r="AH152" s="25">
        <f t="shared" si="199"/>
        <v>35.715561687913876</v>
      </c>
      <c r="AI152" s="25">
        <f t="shared" si="200"/>
        <v>0</v>
      </c>
      <c r="AJ152" s="25">
        <f t="shared" si="201"/>
        <v>0</v>
      </c>
      <c r="AK152" s="25">
        <f t="shared" si="202"/>
        <v>0</v>
      </c>
      <c r="AL152" s="25">
        <f t="shared" si="203"/>
        <v>0</v>
      </c>
      <c r="AM152" s="25">
        <f t="shared" si="204"/>
        <v>0</v>
      </c>
    </row>
    <row r="153" spans="1:39" x14ac:dyDescent="0.35">
      <c r="A153" s="8" t="str">
        <v>WN123</v>
      </c>
      <c r="B153" s="95" t="s">
        <v>281</v>
      </c>
      <c r="C153" s="22">
        <f>IF($B$2="Discounted",INDEX('Top Down inputs'!$D$50:$F$89,MATCH($A153,'Top Down inputs'!$A$50:$A$89,0),MATCH('Copper Weighted Price'!$B$147,'Top Down inputs'!$D$47:$F$47,0)),INDEX('Top Down inputs'!$D$5:$F$44,MATCH($A153,'Top Down inputs'!$A$5:$A$44,0),MATCH('Copper Weighted Price'!$B$147,'Top Down inputs'!$D$2:$F$2,0)))</f>
        <v>5.5E-2</v>
      </c>
      <c r="D153" s="17">
        <f t="shared" si="187"/>
        <v>27.786926960618572</v>
      </c>
      <c r="E153" s="17">
        <f t="shared" si="187"/>
        <v>40.934471237697835</v>
      </c>
      <c r="F153" s="17">
        <f t="shared" si="187"/>
        <v>20.862392559241666</v>
      </c>
      <c r="G153" s="17">
        <f t="shared" si="187"/>
        <v>54.26955180537766</v>
      </c>
      <c r="H153" s="17">
        <f t="shared" si="187"/>
        <v>23.878264645741154</v>
      </c>
      <c r="I153" s="17">
        <f t="shared" si="187"/>
        <v>22.100822181462171</v>
      </c>
      <c r="J153" s="26">
        <f t="shared" si="188"/>
        <v>29.920358405683952</v>
      </c>
      <c r="K153" s="26">
        <f t="shared" ref="K153:N153" si="210">J153*(1+($C153+K$62))</f>
        <v>32.197657180860098</v>
      </c>
      <c r="L153" s="26">
        <f t="shared" si="210"/>
        <v>34.631980738874681</v>
      </c>
      <c r="M153" s="26">
        <f t="shared" si="210"/>
        <v>37.235270530372283</v>
      </c>
      <c r="N153" s="26">
        <f t="shared" si="210"/>
        <v>40.034249901094789</v>
      </c>
      <c r="O153" s="101">
        <f t="shared" si="206"/>
        <v>0</v>
      </c>
      <c r="P153" s="101">
        <f t="shared" si="206"/>
        <v>0</v>
      </c>
      <c r="Q153" s="101">
        <f t="shared" si="206"/>
        <v>0</v>
      </c>
      <c r="R153" s="101">
        <f t="shared" si="206"/>
        <v>0</v>
      </c>
      <c r="S153" s="101">
        <f t="shared" si="206"/>
        <v>0</v>
      </c>
      <c r="U153" s="8" t="s">
        <v>13</v>
      </c>
      <c r="V153" s="8" t="s">
        <v>19</v>
      </c>
      <c r="W153" s="8" t="str">
        <v>WN123</v>
      </c>
      <c r="X153" s="95" t="s">
        <v>281</v>
      </c>
      <c r="Y153" s="25">
        <f t="shared" si="190"/>
        <v>40.934471237697835</v>
      </c>
      <c r="Z153" s="25">
        <f t="shared" si="191"/>
        <v>20.862392559241666</v>
      </c>
      <c r="AA153" s="25">
        <f t="shared" si="192"/>
        <v>54.26955180537766</v>
      </c>
      <c r="AB153" s="25">
        <f t="shared" si="193"/>
        <v>23.878264645741154</v>
      </c>
      <c r="AC153" s="25">
        <f t="shared" si="194"/>
        <v>22.100822181462171</v>
      </c>
      <c r="AD153" s="25">
        <f t="shared" si="195"/>
        <v>29.920358405683952</v>
      </c>
      <c r="AE153" s="25">
        <f t="shared" si="196"/>
        <v>32.197657180860098</v>
      </c>
      <c r="AF153" s="25">
        <f t="shared" si="197"/>
        <v>34.631980738874681</v>
      </c>
      <c r="AG153" s="25">
        <f t="shared" si="198"/>
        <v>37.235270530372283</v>
      </c>
      <c r="AH153" s="25">
        <f t="shared" si="199"/>
        <v>40.034249901094789</v>
      </c>
      <c r="AI153" s="25">
        <f t="shared" si="200"/>
        <v>0</v>
      </c>
      <c r="AJ153" s="25">
        <f t="shared" si="201"/>
        <v>0</v>
      </c>
      <c r="AK153" s="25">
        <f t="shared" si="202"/>
        <v>0</v>
      </c>
      <c r="AL153" s="25">
        <f t="shared" si="203"/>
        <v>0</v>
      </c>
      <c r="AM153" s="25">
        <f t="shared" si="204"/>
        <v>0</v>
      </c>
    </row>
    <row r="154" spans="1:39" x14ac:dyDescent="0.35">
      <c r="A154" s="8" t="str">
        <v>WN300</v>
      </c>
      <c r="B154" s="95" t="s">
        <v>282</v>
      </c>
      <c r="C154" s="22">
        <f>IF($B$2="Discounted",INDEX('Top Down inputs'!$D$50:$F$89,MATCH($A154,'Top Down inputs'!$A$50:$A$89,0),MATCH('Copper Weighted Price'!$B$147,'Top Down inputs'!$D$47:$F$47,0)),INDEX('Top Down inputs'!$D$5:$F$44,MATCH($A154,'Top Down inputs'!$A$5:$A$44,0),MATCH('Copper Weighted Price'!$B$147,'Top Down inputs'!$D$2:$F$2,0)))</f>
        <v>-0.03</v>
      </c>
      <c r="D154" s="17">
        <f t="shared" si="187"/>
        <v>81.300481893466483</v>
      </c>
      <c r="E154" s="17">
        <f t="shared" si="187"/>
        <v>84.88243645555265</v>
      </c>
      <c r="F154" s="17">
        <f t="shared" si="187"/>
        <v>75.528201175576115</v>
      </c>
      <c r="G154" s="17">
        <f t="shared" si="187"/>
        <v>93.097763389885969</v>
      </c>
      <c r="H154" s="17">
        <f t="shared" si="187"/>
        <v>91.453519242778285</v>
      </c>
      <c r="I154" s="17">
        <f t="shared" si="187"/>
        <v>88.337593870889592</v>
      </c>
      <c r="J154" s="26">
        <f t="shared" si="188"/>
        <v>80.632049130247808</v>
      </c>
      <c r="K154" s="26">
        <f t="shared" ref="K154:N154" si="211">J154*(1+($C154+K$62))</f>
        <v>79.915392706993956</v>
      </c>
      <c r="L154" s="26">
        <f t="shared" si="211"/>
        <v>79.164636455781263</v>
      </c>
      <c r="M154" s="26">
        <f t="shared" si="211"/>
        <v>78.386456764302963</v>
      </c>
      <c r="N154" s="26">
        <f t="shared" si="211"/>
        <v>77.615926493820467</v>
      </c>
      <c r="O154" s="101">
        <f t="shared" si="206"/>
        <v>0</v>
      </c>
      <c r="P154" s="101">
        <f t="shared" si="206"/>
        <v>0</v>
      </c>
      <c r="Q154" s="101">
        <f t="shared" si="206"/>
        <v>0</v>
      </c>
      <c r="R154" s="101">
        <f t="shared" si="206"/>
        <v>0</v>
      </c>
      <c r="S154" s="101">
        <f t="shared" si="206"/>
        <v>0</v>
      </c>
      <c r="U154" s="8" t="s">
        <v>323</v>
      </c>
      <c r="V154" s="8" t="s">
        <v>199</v>
      </c>
      <c r="W154" s="8" t="str">
        <v>WN300</v>
      </c>
      <c r="X154" s="95" t="s">
        <v>282</v>
      </c>
      <c r="Y154" s="25" cm="1">
        <f t="array" ref="Y154">E112+SUMPRODUCT(IF($U$148:$U$187="Rentals",IF($V$148:$V$187="Legacy",IF($C$19:$C$58="Rentals",IF($D$19:$D$58="Legacy",E$148:E$187*Y$19:Y$58)))))/SUMIFS(Y$19:Y$58,$C$19:$C$58,"Rentals",$D$19:$D$58,"Legacy")</f>
        <v>162.18413068763567</v>
      </c>
      <c r="Z154" s="25" cm="1">
        <f t="array" ref="Z154">F112+SUMPRODUCT(IF($U$148:$U$187="Rentals",IF($V$148:$V$187="Legacy",IF($C$19:$C$58="Rentals",IF($D$19:$D$58="Legacy",F$148:F$187*Z$19:Z$58)))))/SUMIFS(Z$19:Z$58,$C$19:$C$58,"Rentals",$D$19:$D$58,"Legacy")</f>
        <v>181.94332371868643</v>
      </c>
      <c r="AA154" s="25" cm="1">
        <f t="array" ref="AA154">G112+SUMPRODUCT(IF($U$148:$U$187="Rentals",IF($V$148:$V$187="Legacy",IF($C$19:$C$58="Rentals",IF($D$19:$D$58="Legacy",G$148:G$187*AA$19:AA$58)))))/SUMIFS(AA$19:AA$58,$C$19:$C$58,"Rentals",$D$19:$D$58,"Legacy")</f>
        <v>202.26163832147017</v>
      </c>
      <c r="AB154" s="25" cm="1">
        <f t="array" ref="AB154">H112+SUMPRODUCT(IF($U$148:$U$187="Rentals",IF($V$148:$V$187="Legacy",IF($C$19:$C$58="Rentals",IF($D$19:$D$58="Legacy",H$148:H$187*AB$19:AB$58)))))/SUMIFS(AB$19:AB$58,$C$19:$C$58,"Rentals",$D$19:$D$58,"Legacy")</f>
        <v>211.01666862941437</v>
      </c>
      <c r="AC154" s="25" cm="1">
        <f t="array" ref="AC154">I112+SUMPRODUCT(IF($U$148:$U$187="Rentals",IF($V$148:$V$187="Legacy",IF($C$19:$C$58="Rentals",IF($D$19:$D$58="Legacy",I$148:I$187*AC$19:AC$58)))))/SUMIFS(AC$19:AC$58,$C$19:$C$58,"Rentals",$D$19:$D$58,"Legacy")</f>
        <v>212.24466170663487</v>
      </c>
      <c r="AD154" s="25" cm="1">
        <f t="array" ref="AD154">J112+SUMPRODUCT(IF($U$148:$U$187="Rentals",IF($V$148:$V$187="Legacy",IF($C$19:$C$58="Rentals",IF($D$19:$D$58="Legacy",J$148:J$187*AD$19:AD$58)))))/SUMIFS(AD$19:AD$58,$C$19:$C$58,"Rentals",$D$19:$D$58,"Legacy")</f>
        <v>199.74178524334312</v>
      </c>
      <c r="AE154" s="25" cm="1">
        <f t="array" ref="AE154">K112+SUMPRODUCT(IF($U$148:$U$187="Rentals",IF($V$148:$V$187="Legacy",IF($C$19:$C$58="Rentals",IF($D$19:$D$58="Legacy",K$148:K$187*AE$19:AE$58)))))/SUMIFS(AE$19:AE$58,$C$19:$C$58,"Rentals",$D$19:$D$58,"Legacy")</f>
        <v>201.18379417480219</v>
      </c>
      <c r="AF154" s="25" cm="1">
        <f t="array" ref="AF154">L112+SUMPRODUCT(IF($U$148:$U$187="Rentals",IF($V$148:$V$187="Legacy",IF($C$19:$C$58="Rentals",IF($D$19:$D$58="Legacy",L$148:L$187*AF$19:AF$58)))))/SUMIFS(AF$19:AF$58,$C$19:$C$58,"Rentals",$D$19:$D$58,"Legacy")</f>
        <v>200.5162890606548</v>
      </c>
      <c r="AG154" s="25" cm="1">
        <f t="array" ref="AG154">M112+SUMPRODUCT(IF($U$148:$U$187="Rentals",IF($V$148:$V$187="Legacy",IF($C$19:$C$58="Rentals",IF($D$19:$D$58="Legacy",M$148:M$187*AG$19:AG$58)))))/SUMIFS(AG$19:AG$58,$C$19:$C$58,"Rentals",$D$19:$D$58,"Legacy")</f>
        <v>198.61033131730858</v>
      </c>
      <c r="AH154" s="25" cm="1">
        <f t="array" ref="AH154">N112+SUMPRODUCT(IF($U$148:$U$187="Rentals",IF($V$148:$V$187="Legacy",IF($C$19:$C$58="Rentals",IF($D$19:$D$58="Legacy",N$148:N$187*AH$19:AH$58)))))/SUMIFS(AH$19:AH$58,$C$19:$C$58,"Rentals",$D$19:$D$58,"Legacy")</f>
        <v>197.88628793928291</v>
      </c>
      <c r="AI154" s="25" cm="1">
        <f t="array" ref="AI154">O112+SUMPRODUCT(IF($U$148:$U$187="Rentals",IF($V$148:$V$187="Legacy",IF($C$19:$C$58="Rentals",IF($D$19:$D$58="Legacy",O$148:O$187*AI$19:AI$58)))))/SUMIFS(AI$19:AI$58,$C$19:$C$58,"Rentals",$D$19:$D$58,"Legacy")</f>
        <v>104.35367396461969</v>
      </c>
      <c r="AJ154" s="25" cm="1">
        <f t="array" ref="AJ154">P112+SUMPRODUCT(IF($U$148:$U$187="Rentals",IF($V$148:$V$187="Legacy",IF($C$19:$C$58="Rentals",IF($D$19:$D$58="Legacy",P$148:P$187*AJ$19:AJ$58)))))/SUMIFS(AJ$19:AJ$58,$C$19:$C$58,"Rentals",$D$19:$D$58,"Legacy")</f>
        <v>113.00536815499193</v>
      </c>
      <c r="AK154" s="25" cm="1">
        <f t="array" ref="AK154">Q112+SUMPRODUCT(IF($U$148:$U$187="Rentals",IF($V$148:$V$187="Legacy",IF($C$19:$C$58="Rentals",IF($D$19:$D$58="Legacy",Q$148:Q$187*AK$19:AK$58)))))/SUMIFS(AK$19:AK$58,$C$19:$C$58,"Rentals",$D$19:$D$58,"Legacy")</f>
        <v>326.34943311959705</v>
      </c>
      <c r="AL154" s="25" cm="1">
        <f t="array" ref="AL154">R112+IF(SUM(AL19:AL58)=0,0,SUMPRODUCT(IF($U$148:$U$187="Rentals",IF($V$148:$V$187="Legacy",IF($C$19:$C$58="Rentals",IF($D$19:$D$58="Legacy",R$148:R$187*AL$19:AL$58)))))/SUMIFS(AL$19:AL$58,$C$19:$C$58,"Rentals",$D$19:$D$58,"Legacy"))</f>
        <v>0</v>
      </c>
      <c r="AM154" s="25" cm="1">
        <f t="array" ref="AM154">S112+IF(SUM(AM19:AM58)=0,0,SUMPRODUCT(IF($U$148:$U$187="Rentals",IF($V$148:$V$187="Legacy",IF($C$19:$C$58="Rentals",IF($D$19:$D$58="Legacy",S$148:S$187*AM$19:AM$58)))))/SUMIFS(AM$19:AM$58,$C$19:$C$58,"Rentals",$D$19:$D$58,"Legacy"))</f>
        <v>0</v>
      </c>
    </row>
    <row r="155" spans="1:39" x14ac:dyDescent="0.35">
      <c r="A155" s="8" t="str">
        <v>WN301</v>
      </c>
      <c r="B155" s="95" t="s">
        <v>283</v>
      </c>
      <c r="C155" s="22">
        <f>IF($B$2="Discounted",INDEX('Top Down inputs'!$D$50:$F$89,MATCH($A155,'Top Down inputs'!$A$50:$A$89,0),MATCH('Copper Weighted Price'!$B$147,'Top Down inputs'!$D$47:$F$47,0)),INDEX('Top Down inputs'!$D$5:$F$44,MATCH($A155,'Top Down inputs'!$A$5:$A$44,0),MATCH('Copper Weighted Price'!$B$147,'Top Down inputs'!$D$2:$F$2,0)))</f>
        <v>-0.03</v>
      </c>
      <c r="D155" s="17">
        <f t="shared" si="187"/>
        <v>65.685987126866706</v>
      </c>
      <c r="E155" s="17">
        <f t="shared" si="187"/>
        <v>51.305807134545638</v>
      </c>
      <c r="F155" s="17">
        <f t="shared" si="187"/>
        <v>63.194991011256086</v>
      </c>
      <c r="G155" s="17">
        <f t="shared" si="187"/>
        <v>68.753113619987033</v>
      </c>
      <c r="H155" s="17">
        <f t="shared" si="187"/>
        <v>70.944115683970153</v>
      </c>
      <c r="I155" s="17">
        <f t="shared" si="187"/>
        <v>86.566177794775641</v>
      </c>
      <c r="J155" s="26">
        <f t="shared" si="188"/>
        <v>65.14593293705893</v>
      </c>
      <c r="K155" s="26">
        <f t="shared" ref="K155:N155" si="212">J155*(1+($C155+K$62))</f>
        <v>64.566916878409685</v>
      </c>
      <c r="L155" s="26">
        <f t="shared" si="212"/>
        <v>63.960350172972554</v>
      </c>
      <c r="M155" s="26">
        <f t="shared" si="212"/>
        <v>63.331626947643919</v>
      </c>
      <c r="N155" s="26">
        <f t="shared" si="212"/>
        <v>62.709084002645184</v>
      </c>
      <c r="O155" s="101">
        <f t="shared" si="206"/>
        <v>0</v>
      </c>
      <c r="P155" s="101">
        <f t="shared" si="206"/>
        <v>0</v>
      </c>
      <c r="Q155" s="101">
        <f t="shared" si="206"/>
        <v>0</v>
      </c>
      <c r="R155" s="101">
        <f t="shared" si="206"/>
        <v>0</v>
      </c>
      <c r="S155" s="101">
        <f t="shared" si="206"/>
        <v>0</v>
      </c>
      <c r="U155" s="8" t="s">
        <v>323</v>
      </c>
      <c r="V155" s="8" t="s">
        <v>199</v>
      </c>
      <c r="W155" s="8" t="str">
        <v>WN301</v>
      </c>
      <c r="X155" s="95" t="s">
        <v>283</v>
      </c>
      <c r="Y155" s="25" cm="1">
        <f t="array" ref="Y155">E113+SUMPRODUCT(IF($U$148:$U$187="Rentals",IF($V$148:$V$187="Legacy",IF($C$19:$C$58="Rentals",IF($D$19:$D$58="Legacy",E$148:E$187*Y$19:Y$58)))))/SUMIFS(Y$19:Y$58,$C$19:$C$58,"Rentals",$D$19:$D$58,"Legacy")</f>
        <v>128.60750136662864</v>
      </c>
      <c r="Z155" s="25" cm="1">
        <f t="array" ref="Z155">F113+SUMPRODUCT(IF($U$148:$U$187="Rentals",IF($V$148:$V$187="Legacy",IF($C$19:$C$58="Rentals",IF($D$19:$D$58="Legacy",F$148:F$187*Z$19:Z$58)))))/SUMIFS(Z$19:Z$58,$C$19:$C$58,"Rentals",$D$19:$D$58,"Legacy")</f>
        <v>169.61011355436639</v>
      </c>
      <c r="AA155" s="25" cm="1">
        <f t="array" ref="AA155">G113+SUMPRODUCT(IF($U$148:$U$187="Rentals",IF($V$148:$V$187="Legacy",IF($C$19:$C$58="Rentals",IF($D$19:$D$58="Legacy",G$148:G$187*AA$19:AA$58)))))/SUMIFS(AA$19:AA$58,$C$19:$C$58,"Rentals",$D$19:$D$58,"Legacy")</f>
        <v>177.91698855157125</v>
      </c>
      <c r="AB155" s="25" cm="1">
        <f t="array" ref="AB155">H113+SUMPRODUCT(IF($U$148:$U$187="Rentals",IF($V$148:$V$187="Legacy",IF($C$19:$C$58="Rentals",IF($D$19:$D$58="Legacy",H$148:H$187*AB$19:AB$58)))))/SUMIFS(AB$19:AB$58,$C$19:$C$58,"Rentals",$D$19:$D$58,"Legacy")</f>
        <v>190.50726507060622</v>
      </c>
      <c r="AC155" s="25" cm="1">
        <f t="array" ref="AC155">I113+SUMPRODUCT(IF($U$148:$U$187="Rentals",IF($V$148:$V$187="Legacy",IF($C$19:$C$58="Rentals",IF($D$19:$D$58="Legacy",I$148:I$187*AC$19:AC$58)))))/SUMIFS(AC$19:AC$58,$C$19:$C$58,"Rentals",$D$19:$D$58,"Legacy")</f>
        <v>210.47324563052092</v>
      </c>
      <c r="AD155" s="25" cm="1">
        <f t="array" ref="AD155">J113+SUMPRODUCT(IF($U$148:$U$187="Rentals",IF($V$148:$V$187="Legacy",IF($C$19:$C$58="Rentals",IF($D$19:$D$58="Legacy",J$148:J$187*AD$19:AD$58)))))/SUMIFS(AD$19:AD$58,$C$19:$C$58,"Rentals",$D$19:$D$58,"Legacy")</f>
        <v>183.74819797023974</v>
      </c>
      <c r="AE155" s="25" cm="1">
        <f t="array" ref="AE155">K113+SUMPRODUCT(IF($U$148:$U$187="Rentals",IF($V$148:$V$187="Legacy",IF($C$19:$C$58="Rentals",IF($D$19:$D$58="Legacy",K$148:K$187*AE$19:AE$58)))))/SUMIFS(AE$19:AE$58,$C$19:$C$58,"Rentals",$D$19:$D$58,"Legacy")</f>
        <v>184.81256607514831</v>
      </c>
      <c r="AF155" s="25" cm="1">
        <f t="array" ref="AF155">L113+SUMPRODUCT(IF($U$148:$U$187="Rentals",IF($V$148:$V$187="Legacy",IF($C$19:$C$58="Rentals",IF($D$19:$D$58="Legacy",L$148:L$187*AF$19:AF$58)))))/SUMIFS(AF$19:AF$58,$C$19:$C$58,"Rentals",$D$19:$D$58,"Legacy")</f>
        <v>183.76679372577533</v>
      </c>
      <c r="AG155" s="25" cm="1">
        <f t="array" ref="AG155">M113+SUMPRODUCT(IF($U$148:$U$187="Rentals",IF($V$148:$V$187="Legacy",IF($C$19:$C$58="Rentals",IF($D$19:$D$58="Legacy",M$148:M$187*AG$19:AG$58)))))/SUMIFS(AG$19:AG$58,$C$19:$C$58,"Rentals",$D$19:$D$58,"Legacy")</f>
        <v>181.48112308565743</v>
      </c>
      <c r="AH155" s="25" cm="1">
        <f t="array" ref="AH155">N113+SUMPRODUCT(IF($U$148:$U$187="Rentals",IF($V$148:$V$187="Legacy",IF($C$19:$C$58="Rentals",IF($D$19:$D$58="Legacy",N$148:N$187*AH$19:AH$58)))))/SUMIFS(AH$19:AH$58,$C$19:$C$58,"Rentals",$D$19:$D$58,"Legacy")</f>
        <v>180.36875867783328</v>
      </c>
      <c r="AI155" s="25" cm="1">
        <f t="array" ref="AI155">O113+SUMPRODUCT(IF($U$148:$U$187="Rentals",IF($V$148:$V$187="Legacy",IF($C$19:$C$58="Rentals",IF($D$19:$D$58="Legacy",O$148:O$187*AI$19:AI$58)))))/SUMIFS(AI$19:AI$58,$C$19:$C$58,"Rentals",$D$19:$D$58,"Legacy")</f>
        <v>104.35367396461969</v>
      </c>
      <c r="AJ155" s="25" cm="1">
        <f t="array" ref="AJ155">P113+SUMPRODUCT(IF($U$148:$U$187="Rentals",IF($V$148:$V$187="Legacy",IF($C$19:$C$58="Rentals",IF($D$19:$D$58="Legacy",P$148:P$187*AJ$19:AJ$58)))))/SUMIFS(AJ$19:AJ$58,$C$19:$C$58,"Rentals",$D$19:$D$58,"Legacy")</f>
        <v>113.00536815499193</v>
      </c>
      <c r="AK155" s="25" cm="1">
        <f t="array" ref="AK155">Q113+SUMPRODUCT(IF($U$148:$U$187="Rentals",IF($V$148:$V$187="Legacy",IF($C$19:$C$58="Rentals",IF($D$19:$D$58="Legacy",Q$148:Q$187*AK$19:AK$58)))))/SUMIFS(AK$19:AK$58,$C$19:$C$58,"Rentals",$D$19:$D$58,"Legacy")</f>
        <v>326.34943311959705</v>
      </c>
      <c r="AL155" s="25" cm="1">
        <f t="array" ref="AL155">R113+IF(SUM(AL20:AL59)=0,0,SUMPRODUCT(IF($U$148:$U$187="Rentals",IF($V$148:$V$187="Legacy",IF($C$19:$C$58="Rentals",IF($D$19:$D$58="Legacy",R$148:R$187*AL$19:AL$58)))))/SUMIFS(AL$19:AL$58,$C$19:$C$58,"Rentals",$D$19:$D$58,"Legacy"))</f>
        <v>0</v>
      </c>
      <c r="AM155" s="25" cm="1">
        <f t="array" ref="AM155">S113+IF(SUM(AM20:AM59)=0,0,SUMPRODUCT(IF($U$148:$U$187="Rentals",IF($V$148:$V$187="Legacy",IF($C$19:$C$58="Rentals",IF($D$19:$D$58="Legacy",S$148:S$187*AM$19:AM$58)))))/SUMIFS(AM$19:AM$58,$C$19:$C$58,"Rentals",$D$19:$D$58,"Legacy"))</f>
        <v>0</v>
      </c>
    </row>
    <row r="156" spans="1:39" x14ac:dyDescent="0.35">
      <c r="A156" s="8" t="str">
        <v>WX310</v>
      </c>
      <c r="B156" s="95" t="s">
        <v>284</v>
      </c>
      <c r="C156" s="22">
        <f>IF($B$2="Discounted",INDEX('Top Down inputs'!$D$50:$F$89,MATCH($A156,'Top Down inputs'!$A$50:$A$89,0),MATCH('Copper Weighted Price'!$B$147,'Top Down inputs'!$D$47:$F$47,0)),INDEX('Top Down inputs'!$D$5:$F$44,MATCH($A156,'Top Down inputs'!$A$5:$A$44,0),MATCH('Copper Weighted Price'!$B$147,'Top Down inputs'!$D$2:$F$2,0)))</f>
        <v>-0.03</v>
      </c>
      <c r="D156" s="17">
        <f t="shared" si="187"/>
        <v>107.22835346184908</v>
      </c>
      <c r="E156" s="17">
        <f t="shared" si="187"/>
        <v>71.460607320882588</v>
      </c>
      <c r="F156" s="17">
        <f t="shared" si="187"/>
        <v>76.921764139206729</v>
      </c>
      <c r="G156" s="17">
        <f t="shared" si="187"/>
        <v>67.7580365504231</v>
      </c>
      <c r="H156" s="17">
        <f t="shared" si="187"/>
        <v>102.69719787628524</v>
      </c>
      <c r="I156" s="17">
        <f t="shared" si="187"/>
        <v>84.225972813802159</v>
      </c>
      <c r="J156" s="26">
        <f t="shared" si="188"/>
        <v>106.34674805274692</v>
      </c>
      <c r="K156" s="26">
        <f t="shared" ref="K156:N156" si="213">J156*(1+($C156+K$62))</f>
        <v>105.40153977754794</v>
      </c>
      <c r="L156" s="26">
        <f t="shared" si="213"/>
        <v>104.41135675779395</v>
      </c>
      <c r="M156" s="26">
        <f t="shared" si="213"/>
        <v>103.38500457547838</v>
      </c>
      <c r="N156" s="26">
        <f t="shared" si="213"/>
        <v>102.36874132251737</v>
      </c>
      <c r="O156" s="101">
        <f t="shared" si="206"/>
        <v>0</v>
      </c>
      <c r="P156" s="101">
        <f t="shared" si="206"/>
        <v>0</v>
      </c>
      <c r="Q156" s="101">
        <f t="shared" si="206"/>
        <v>0</v>
      </c>
      <c r="R156" s="101">
        <f t="shared" si="206"/>
        <v>0</v>
      </c>
      <c r="S156" s="101">
        <f t="shared" si="206"/>
        <v>0</v>
      </c>
      <c r="U156" s="8" t="s">
        <v>323</v>
      </c>
      <c r="V156" s="8" t="s">
        <v>199</v>
      </c>
      <c r="W156" s="8" t="str">
        <v>WX310</v>
      </c>
      <c r="X156" s="95" t="s">
        <v>284</v>
      </c>
      <c r="Y156" s="25" cm="1">
        <f t="array" ref="Y156">E114+SUMPRODUCT(IF($U$148:$U$187="Rentals",IF($V$148:$V$187="Legacy",IF($C$19:$C$58="Rentals",IF($D$19:$D$58="Legacy",E$148:E$187*Y$19:Y$58)))))/SUMIFS(Y$19:Y$58,$C$19:$C$58,"Rentals",$D$19:$D$58,"Legacy")</f>
        <v>148.7623015529656</v>
      </c>
      <c r="Z156" s="25" cm="1">
        <f t="array" ref="Z156">F114+SUMPRODUCT(IF($U$148:$U$187="Rentals",IF($V$148:$V$187="Legacy",IF($C$19:$C$58="Rentals",IF($D$19:$D$58="Legacy",F$148:F$187*Z$19:Z$58)))))/SUMIFS(Z$19:Z$58,$C$19:$C$58,"Rentals",$D$19:$D$58,"Legacy")</f>
        <v>183.33688668231704</v>
      </c>
      <c r="AA156" s="25" cm="1">
        <f t="array" ref="AA156">G114+SUMPRODUCT(IF($U$148:$U$187="Rentals",IF($V$148:$V$187="Legacy",IF($C$19:$C$58="Rentals",IF($D$19:$D$58="Legacy",G$148:G$187*AA$19:AA$58)))))/SUMIFS(AA$19:AA$58,$C$19:$C$58,"Rentals",$D$19:$D$58,"Legacy")</f>
        <v>176.92191148200732</v>
      </c>
      <c r="AB156" s="25" cm="1">
        <f t="array" ref="AB156">H114+SUMPRODUCT(IF($U$148:$U$187="Rentals",IF($V$148:$V$187="Legacy",IF($C$19:$C$58="Rentals",IF($D$19:$D$58="Legacy",H$148:H$187*AB$19:AB$58)))))/SUMIFS(AB$19:AB$58,$C$19:$C$58,"Rentals",$D$19:$D$58,"Legacy")</f>
        <v>222.2603472629213</v>
      </c>
      <c r="AC156" s="25" cm="1">
        <f t="array" ref="AC156">I114+SUMPRODUCT(IF($U$148:$U$187="Rentals",IF($V$148:$V$187="Legacy",IF($C$19:$C$58="Rentals",IF($D$19:$D$58="Legacy",I$148:I$187*AC$19:AC$58)))))/SUMIFS(AC$19:AC$58,$C$19:$C$58,"Rentals",$D$19:$D$58,"Legacy")</f>
        <v>208.13304064954741</v>
      </c>
      <c r="AD156" s="25" cm="1">
        <f t="array" ref="AD156">J114+SUMPRODUCT(IF($U$148:$U$187="Rentals",IF($V$148:$V$187="Legacy",IF($C$19:$C$58="Rentals",IF($D$19:$D$58="Legacy",J$148:J$187*AD$19:AD$58)))))/SUMIFS(AD$19:AD$58,$C$19:$C$58,"Rentals",$D$19:$D$58,"Legacy")</f>
        <v>226.29913999181468</v>
      </c>
      <c r="AE156" s="25" cm="1">
        <f t="array" ref="AE156">K114+SUMPRODUCT(IF($U$148:$U$187="Rentals",IF($V$148:$V$187="Legacy",IF($C$19:$C$58="Rentals",IF($D$19:$D$58="Legacy",K$148:K$187*AE$19:AE$58)))))/SUMIFS(AE$19:AE$58,$C$19:$C$58,"Rentals",$D$19:$D$58,"Legacy")</f>
        <v>228.36822158852084</v>
      </c>
      <c r="AF156" s="25" cm="1">
        <f t="array" ref="AF156">L114+SUMPRODUCT(IF($U$148:$U$187="Rentals",IF($V$148:$V$187="Legacy",IF($C$19:$C$58="Rentals",IF($D$19:$D$58="Legacy",L$148:L$187*AF$19:AF$58)))))/SUMIFS(AF$19:AF$58,$C$19:$C$58,"Rentals",$D$19:$D$58,"Legacy")</f>
        <v>228.32882929134632</v>
      </c>
      <c r="AG156" s="25" cm="1">
        <f t="array" ref="AG156">M114+SUMPRODUCT(IF($U$148:$U$187="Rentals",IF($V$148:$V$187="Legacy",IF($C$19:$C$58="Rentals",IF($D$19:$D$58="Legacy",M$148:M$187*AG$19:AG$58)))))/SUMIFS(AG$19:AG$58,$C$19:$C$58,"Rentals",$D$19:$D$58,"Legacy")</f>
        <v>227.05338488624869</v>
      </c>
      <c r="AH156" s="25" cm="1">
        <f t="array" ref="AH156">N114+SUMPRODUCT(IF($U$148:$U$187="Rentals",IF($V$148:$V$187="Legacy",IF($C$19:$C$58="Rentals",IF($D$19:$D$58="Legacy",N$148:N$187*AH$19:AH$58)))))/SUMIFS(AH$19:AH$58,$C$19:$C$58,"Rentals",$D$19:$D$58,"Legacy")</f>
        <v>226.97414865302125</v>
      </c>
      <c r="AI156" s="25" cm="1">
        <f t="array" ref="AI156">O114+SUMPRODUCT(IF($U$148:$U$187="Rentals",IF($V$148:$V$187="Legacy",IF($C$19:$C$58="Rentals",IF($D$19:$D$58="Legacy",O$148:O$187*AI$19:AI$58)))))/SUMIFS(AI$19:AI$58,$C$19:$C$58,"Rentals",$D$19:$D$58,"Legacy")</f>
        <v>104.35367396461969</v>
      </c>
      <c r="AJ156" s="25" cm="1">
        <f t="array" ref="AJ156">P114+SUMPRODUCT(IF($U$148:$U$187="Rentals",IF($V$148:$V$187="Legacy",IF($C$19:$C$58="Rentals",IF($D$19:$D$58="Legacy",P$148:P$187*AJ$19:AJ$58)))))/SUMIFS(AJ$19:AJ$58,$C$19:$C$58,"Rentals",$D$19:$D$58,"Legacy")</f>
        <v>113.00536815499193</v>
      </c>
      <c r="AK156" s="25" cm="1">
        <f t="array" ref="AK156">Q114+SUMPRODUCT(IF($U$148:$U$187="Rentals",IF($V$148:$V$187="Legacy",IF($C$19:$C$58="Rentals",IF($D$19:$D$58="Legacy",Q$148:Q$187*AK$19:AK$58)))))/SUMIFS(AK$19:AK$58,$C$19:$C$58,"Rentals",$D$19:$D$58,"Legacy")</f>
        <v>326.34943311959705</v>
      </c>
      <c r="AL156" s="25" cm="1">
        <f t="array" ref="AL156">R114+IF(SUM(AL21:AL60)=0,0,SUMPRODUCT(IF($U$148:$U$187="Rentals",IF($V$148:$V$187="Legacy",IF($C$19:$C$58="Rentals",IF($D$19:$D$58="Legacy",R$148:R$187*AL$19:AL$58)))))/SUMIFS(AL$19:AL$58,$C$19:$C$58,"Rentals",$D$19:$D$58,"Legacy"))</f>
        <v>0</v>
      </c>
      <c r="AM156" s="25" cm="1">
        <f t="array" ref="AM156">S114+IF(SUM(AM21:AM60)=0,0,SUMPRODUCT(IF($U$148:$U$187="Rentals",IF($V$148:$V$187="Legacy",IF($C$19:$C$58="Rentals",IF($D$19:$D$58="Legacy",S$148:S$187*AM$19:AM$58)))))/SUMIFS(AM$19:AM$58,$C$19:$C$58,"Rentals",$D$19:$D$58,"Legacy"))</f>
        <v>0</v>
      </c>
    </row>
    <row r="157" spans="1:39" x14ac:dyDescent="0.35">
      <c r="A157" s="8" t="str">
        <v>WX311</v>
      </c>
      <c r="B157" s="95" t="s">
        <v>285</v>
      </c>
      <c r="C157" s="22">
        <f>IF($B$2="Discounted",INDEX('Top Down inputs'!$D$50:$F$89,MATCH($A157,'Top Down inputs'!$A$50:$A$89,0),MATCH('Copper Weighted Price'!$B$147,'Top Down inputs'!$D$47:$F$47,0)),INDEX('Top Down inputs'!$D$5:$F$44,MATCH($A157,'Top Down inputs'!$A$5:$A$44,0),MATCH('Copper Weighted Price'!$B$147,'Top Down inputs'!$D$2:$F$2,0)))</f>
        <v>-0.03</v>
      </c>
      <c r="D157" s="17">
        <f t="shared" si="187"/>
        <v>89.34180089095419</v>
      </c>
      <c r="E157" s="17">
        <f t="shared" si="187"/>
        <v>62.917717477805553</v>
      </c>
      <c r="F157" s="17">
        <f t="shared" si="187"/>
        <v>50.794247860466726</v>
      </c>
      <c r="G157" s="17">
        <f t="shared" si="187"/>
        <v>82.853003337939171</v>
      </c>
      <c r="H157" s="17">
        <f t="shared" si="187"/>
        <v>74.161831919811604</v>
      </c>
      <c r="I157" s="17">
        <f t="shared" si="187"/>
        <v>66.878850719287627</v>
      </c>
      <c r="J157" s="26">
        <f t="shared" si="188"/>
        <v>88.607254361221109</v>
      </c>
      <c r="K157" s="26">
        <f t="shared" ref="K157:N157" si="214">J157*(1+($C157+K$62))</f>
        <v>87.819714435474182</v>
      </c>
      <c r="L157" s="26">
        <f t="shared" si="214"/>
        <v>86.994701914621302</v>
      </c>
      <c r="M157" s="26">
        <f t="shared" si="214"/>
        <v>86.139553538692368</v>
      </c>
      <c r="N157" s="26">
        <f t="shared" si="214"/>
        <v>85.292811177483401</v>
      </c>
      <c r="O157" s="101">
        <f t="shared" si="206"/>
        <v>0</v>
      </c>
      <c r="P157" s="101">
        <f t="shared" si="206"/>
        <v>0</v>
      </c>
      <c r="Q157" s="101">
        <f t="shared" si="206"/>
        <v>0</v>
      </c>
      <c r="R157" s="101">
        <f t="shared" si="206"/>
        <v>0</v>
      </c>
      <c r="S157" s="101">
        <f t="shared" si="206"/>
        <v>0</v>
      </c>
      <c r="U157" s="8" t="s">
        <v>323</v>
      </c>
      <c r="V157" s="8" t="s">
        <v>199</v>
      </c>
      <c r="W157" s="8" t="str">
        <v>WX311</v>
      </c>
      <c r="X157" s="95" t="s">
        <v>285</v>
      </c>
      <c r="Y157" s="25" cm="1">
        <f t="array" ref="Y157">E115+SUMPRODUCT(IF($U$148:$U$187="Rentals",IF($V$148:$V$187="Legacy",IF($C$19:$C$58="Rentals",IF($D$19:$D$58="Legacy",E$148:E$187*Y$19:Y$58)))))/SUMIFS(Y$19:Y$58,$C$19:$C$58,"Rentals",$D$19:$D$58,"Legacy")</f>
        <v>140.21941170988856</v>
      </c>
      <c r="Z157" s="25" cm="1">
        <f t="array" ref="Z157">F115+SUMPRODUCT(IF($U$148:$U$187="Rentals",IF($V$148:$V$187="Legacy",IF($C$19:$C$58="Rentals",IF($D$19:$D$58="Legacy",F$148:F$187*Z$19:Z$58)))))/SUMIFS(Z$19:Z$58,$C$19:$C$58,"Rentals",$D$19:$D$58,"Legacy")</f>
        <v>157.20937040357705</v>
      </c>
      <c r="AA157" s="25" cm="1">
        <f t="array" ref="AA157">G115+SUMPRODUCT(IF($U$148:$U$187="Rentals",IF($V$148:$V$187="Legacy",IF($C$19:$C$58="Rentals",IF($D$19:$D$58="Legacy",G$148:G$187*AA$19:AA$58)))))/SUMIFS(AA$19:AA$58,$C$19:$C$58,"Rentals",$D$19:$D$58,"Legacy")</f>
        <v>192.01687826952337</v>
      </c>
      <c r="AB157" s="25" cm="1">
        <f t="array" ref="AB157">H115+SUMPRODUCT(IF($U$148:$U$187="Rentals",IF($V$148:$V$187="Legacy",IF($C$19:$C$58="Rentals",IF($D$19:$D$58="Legacy",H$148:H$187*AB$19:AB$58)))))/SUMIFS(AB$19:AB$58,$C$19:$C$58,"Rentals",$D$19:$D$58,"Legacy")</f>
        <v>193.72498130644766</v>
      </c>
      <c r="AC157" s="25" cm="1">
        <f t="array" ref="AC157">I115+SUMPRODUCT(IF($U$148:$U$187="Rentals",IF($V$148:$V$187="Legacy",IF($C$19:$C$58="Rentals",IF($D$19:$D$58="Legacy",I$148:I$187*AC$19:AC$58)))))/SUMIFS(AC$19:AC$58,$C$19:$C$58,"Rentals",$D$19:$D$58,"Legacy")</f>
        <v>190.78591855503288</v>
      </c>
      <c r="AD157" s="25" cm="1">
        <f t="array" ref="AD157">J115+SUMPRODUCT(IF($U$148:$U$187="Rentals",IF($V$148:$V$187="Legacy",IF($C$19:$C$58="Rentals",IF($D$19:$D$58="Legacy",J$148:J$187*AD$19:AD$58)))))/SUMIFS(AD$19:AD$58,$C$19:$C$58,"Rentals",$D$19:$D$58,"Legacy")</f>
        <v>207.97833334173475</v>
      </c>
      <c r="AE157" s="25" cm="1">
        <f t="array" ref="AE157">K115+SUMPRODUCT(IF($U$148:$U$187="Rentals",IF($V$148:$V$187="Legacy",IF($C$19:$C$58="Rentals",IF($D$19:$D$58="Legacy",K$148:K$187*AE$19:AE$58)))))/SUMIFS(AE$19:AE$58,$C$19:$C$58,"Rentals",$D$19:$D$58,"Legacy")</f>
        <v>209.61482377247762</v>
      </c>
      <c r="AF157" s="25" cm="1">
        <f t="array" ref="AF157">L115+SUMPRODUCT(IF($U$148:$U$187="Rentals",IF($V$148:$V$187="Legacy",IF($C$19:$C$58="Rentals",IF($D$19:$D$58="Legacy",L$148:L$187*AF$19:AF$58)))))/SUMIFS(AF$19:AF$58,$C$19:$C$58,"Rentals",$D$19:$D$58,"Legacy")</f>
        <v>209.14212275223238</v>
      </c>
      <c r="AG157" s="25" cm="1">
        <f t="array" ref="AG157">M115+SUMPRODUCT(IF($U$148:$U$187="Rentals",IF($V$148:$V$187="Legacy",IF($C$19:$C$58="Rentals",IF($D$19:$D$58="Legacy",M$148:M$187*AG$19:AG$58)))))/SUMIFS(AG$19:AG$58,$C$19:$C$58,"Rentals",$D$19:$D$58,"Legacy")</f>
        <v>207.43171360498496</v>
      </c>
      <c r="AH157" s="25" cm="1">
        <f t="array" ref="AH157">N115+SUMPRODUCT(IF($U$148:$U$187="Rentals",IF($V$148:$V$187="Legacy",IF($C$19:$C$58="Rentals",IF($D$19:$D$58="Legacy",N$148:N$187*AH$19:AH$58)))))/SUMIFS(AH$19:AH$58,$C$19:$C$58,"Rentals",$D$19:$D$58,"Legacy")</f>
        <v>206.90765193118469</v>
      </c>
      <c r="AI157" s="25" cm="1">
        <f t="array" ref="AI157">O115+SUMPRODUCT(IF($U$148:$U$187="Rentals",IF($V$148:$V$187="Legacy",IF($C$19:$C$58="Rentals",IF($D$19:$D$58="Legacy",O$148:O$187*AI$19:AI$58)))))/SUMIFS(AI$19:AI$58,$C$19:$C$58,"Rentals",$D$19:$D$58,"Legacy")</f>
        <v>104.35367396461969</v>
      </c>
      <c r="AJ157" s="25" cm="1">
        <f t="array" ref="AJ157">P115+SUMPRODUCT(IF($U$148:$U$187="Rentals",IF($V$148:$V$187="Legacy",IF($C$19:$C$58="Rentals",IF($D$19:$D$58="Legacy",P$148:P$187*AJ$19:AJ$58)))))/SUMIFS(AJ$19:AJ$58,$C$19:$C$58,"Rentals",$D$19:$D$58,"Legacy")</f>
        <v>113.00536815499193</v>
      </c>
      <c r="AK157" s="25" cm="1">
        <f t="array" ref="AK157">Q115+SUMPRODUCT(IF($U$148:$U$187="Rentals",IF($V$148:$V$187="Legacy",IF($C$19:$C$58="Rentals",IF($D$19:$D$58="Legacy",Q$148:Q$187*AK$19:AK$58)))))/SUMIFS(AK$19:AK$58,$C$19:$C$58,"Rentals",$D$19:$D$58,"Legacy")</f>
        <v>326.34943311959705</v>
      </c>
      <c r="AL157" s="25" cm="1">
        <f t="array" ref="AL157">R115+IF(SUM(AL22:AL61)=0,0,SUMPRODUCT(IF($U$148:$U$187="Rentals",IF($V$148:$V$187="Legacy",IF($C$19:$C$58="Rentals",IF($D$19:$D$58="Legacy",R$148:R$187*AL$19:AL$58)))))/SUMIFS(AL$19:AL$58,$C$19:$C$58,"Rentals",$D$19:$D$58,"Legacy"))</f>
        <v>0</v>
      </c>
      <c r="AM157" s="25" cm="1">
        <f t="array" ref="AM157">S115+IF(SUM(AM22:AM61)=0,0,SUMPRODUCT(IF($U$148:$U$187="Rentals",IF($V$148:$V$187="Legacy",IF($C$19:$C$58="Rentals",IF($D$19:$D$58="Legacy",S$148:S$187*AM$19:AM$58)))))/SUMIFS(AM$19:AM$58,$C$19:$C$58,"Rentals",$D$19:$D$58,"Legacy"))</f>
        <v>0</v>
      </c>
    </row>
    <row r="158" spans="1:39" x14ac:dyDescent="0.35">
      <c r="A158" s="8" t="str">
        <v>WN302</v>
      </c>
      <c r="B158" s="95" t="s">
        <v>286</v>
      </c>
      <c r="C158" s="22">
        <f>IF($B$2="Discounted",INDEX('Top Down inputs'!$D$50:$F$89,MATCH($A158,'Top Down inputs'!$A$50:$A$89,0),MATCH('Copper Weighted Price'!$B$147,'Top Down inputs'!$D$47:$F$47,0)),INDEX('Top Down inputs'!$D$5:$F$44,MATCH($A158,'Top Down inputs'!$A$5:$A$44,0),MATCH('Copper Weighted Price'!$B$147,'Top Down inputs'!$D$2:$F$2,0)))</f>
        <v>0.10249999999999999</v>
      </c>
      <c r="D158" s="17">
        <f t="shared" ref="D158:I167" si="215">D73</f>
        <v>95.497968630291794</v>
      </c>
      <c r="E158" s="17">
        <f t="shared" si="215"/>
        <v>84.948176112068083</v>
      </c>
      <c r="F158" s="17">
        <f t="shared" si="215"/>
        <v>111.44212047622746</v>
      </c>
      <c r="G158" s="17">
        <f t="shared" si="215"/>
        <v>94.164951890812929</v>
      </c>
      <c r="H158" s="17">
        <f t="shared" si="215"/>
        <v>100.09231386890725</v>
      </c>
      <c r="I158" s="17">
        <f t="shared" si="215"/>
        <v>113.43505151149111</v>
      </c>
      <c r="J158" s="26">
        <f t="shared" si="188"/>
        <v>107.36628843211616</v>
      </c>
      <c r="K158" s="26">
        <f t="shared" ref="K158:N158" si="216">J158*(1+($C158+K$62))</f>
        <v>120.63805171482592</v>
      </c>
      <c r="L158" s="26">
        <f t="shared" si="216"/>
        <v>135.48927283381073</v>
      </c>
      <c r="M158" s="26">
        <f t="shared" si="216"/>
        <v>152.10975679639992</v>
      </c>
      <c r="N158" s="26">
        <f t="shared" si="216"/>
        <v>170.76907735005651</v>
      </c>
      <c r="O158" s="101">
        <f t="shared" si="206"/>
        <v>0</v>
      </c>
      <c r="P158" s="101">
        <f t="shared" si="206"/>
        <v>0</v>
      </c>
      <c r="Q158" s="101">
        <f t="shared" si="206"/>
        <v>0</v>
      </c>
      <c r="R158" s="101">
        <f t="shared" si="206"/>
        <v>0</v>
      </c>
      <c r="S158" s="101">
        <f t="shared" si="206"/>
        <v>0</v>
      </c>
      <c r="U158" s="8" t="s">
        <v>13</v>
      </c>
      <c r="V158" s="8" t="s">
        <v>199</v>
      </c>
      <c r="W158" s="8" t="str">
        <v>WN302</v>
      </c>
      <c r="X158" s="95" t="s">
        <v>286</v>
      </c>
      <c r="Y158" s="25">
        <f t="shared" si="190"/>
        <v>84.948176112068083</v>
      </c>
      <c r="Z158" s="25">
        <f t="shared" si="191"/>
        <v>111.44212047622746</v>
      </c>
      <c r="AA158" s="25">
        <f t="shared" si="192"/>
        <v>94.164951890812929</v>
      </c>
      <c r="AB158" s="25">
        <f t="shared" si="193"/>
        <v>100.09231386890725</v>
      </c>
      <c r="AC158" s="25">
        <f t="shared" si="194"/>
        <v>113.43505151149111</v>
      </c>
      <c r="AD158" s="25">
        <f t="shared" si="195"/>
        <v>107.36628843211616</v>
      </c>
      <c r="AE158" s="25">
        <f t="shared" si="196"/>
        <v>120.63805171482592</v>
      </c>
      <c r="AF158" s="25">
        <f t="shared" si="197"/>
        <v>135.48927283381073</v>
      </c>
      <c r="AG158" s="25">
        <f t="shared" si="198"/>
        <v>152.10975679639992</v>
      </c>
      <c r="AH158" s="25">
        <f t="shared" si="199"/>
        <v>170.76907735005651</v>
      </c>
      <c r="AI158" s="25">
        <f t="shared" si="200"/>
        <v>0</v>
      </c>
      <c r="AJ158" s="25">
        <f t="shared" si="201"/>
        <v>0</v>
      </c>
      <c r="AK158" s="25">
        <f t="shared" si="202"/>
        <v>0</v>
      </c>
      <c r="AL158" s="25">
        <f>R158</f>
        <v>0</v>
      </c>
      <c r="AM158" s="25">
        <f t="shared" si="204"/>
        <v>0</v>
      </c>
    </row>
    <row r="159" spans="1:39" x14ac:dyDescent="0.35">
      <c r="A159" s="8" t="str">
        <v>WX312</v>
      </c>
      <c r="B159" s="95" t="s">
        <v>287</v>
      </c>
      <c r="C159" s="22">
        <f>IF($B$2="Discounted",INDEX('Top Down inputs'!$D$50:$F$89,MATCH($A159,'Top Down inputs'!$A$50:$A$89,0),MATCH('Copper Weighted Price'!$B$147,'Top Down inputs'!$D$47:$F$47,0)),INDEX('Top Down inputs'!$D$5:$F$44,MATCH($A159,'Top Down inputs'!$A$5:$A$44,0),MATCH('Copper Weighted Price'!$B$147,'Top Down inputs'!$D$2:$F$2,0)))</f>
        <v>0.10249999999999999</v>
      </c>
      <c r="D159" s="17">
        <f t="shared" si="215"/>
        <v>104.0136224752415</v>
      </c>
      <c r="E159" s="17">
        <f t="shared" si="215"/>
        <v>83.698859266746894</v>
      </c>
      <c r="F159" s="17">
        <f t="shared" si="215"/>
        <v>103.63045590739716</v>
      </c>
      <c r="G159" s="17">
        <f t="shared" si="215"/>
        <v>120.27752349806372</v>
      </c>
      <c r="H159" s="17">
        <f t="shared" si="215"/>
        <v>110.09181443210909</v>
      </c>
      <c r="I159" s="17">
        <f t="shared" si="215"/>
        <v>123.052149054697</v>
      </c>
      <c r="J159" s="26">
        <f t="shared" si="188"/>
        <v>116.94025277940509</v>
      </c>
      <c r="K159" s="26">
        <f t="shared" ref="K159:N159" si="217">J159*(1+($C159+K$62))</f>
        <v>131.39547308898841</v>
      </c>
      <c r="L159" s="26">
        <f t="shared" si="217"/>
        <v>147.57099314373053</v>
      </c>
      <c r="M159" s="26">
        <f t="shared" si="217"/>
        <v>165.67354306218189</v>
      </c>
      <c r="N159" s="26">
        <f t="shared" si="217"/>
        <v>185.99673476509864</v>
      </c>
      <c r="O159" s="101">
        <f t="shared" ref="O159:S168" si="218">IF(O30=0,0,O423/O30)</f>
        <v>0</v>
      </c>
      <c r="P159" s="101">
        <f t="shared" si="218"/>
        <v>0</v>
      </c>
      <c r="Q159" s="101">
        <f t="shared" si="218"/>
        <v>0</v>
      </c>
      <c r="R159" s="101">
        <f t="shared" si="218"/>
        <v>0</v>
      </c>
      <c r="S159" s="101">
        <f t="shared" si="218"/>
        <v>0</v>
      </c>
      <c r="U159" s="8" t="s">
        <v>13</v>
      </c>
      <c r="V159" s="8" t="s">
        <v>199</v>
      </c>
      <c r="W159" s="8" t="str">
        <v>WX312</v>
      </c>
      <c r="X159" s="95" t="s">
        <v>287</v>
      </c>
      <c r="Y159" s="25">
        <f t="shared" si="190"/>
        <v>83.698859266746894</v>
      </c>
      <c r="Z159" s="25">
        <f t="shared" si="191"/>
        <v>103.63045590739716</v>
      </c>
      <c r="AA159" s="25">
        <f t="shared" si="192"/>
        <v>120.27752349806372</v>
      </c>
      <c r="AB159" s="25">
        <f t="shared" si="193"/>
        <v>110.09181443210909</v>
      </c>
      <c r="AC159" s="25">
        <f t="shared" si="194"/>
        <v>123.052149054697</v>
      </c>
      <c r="AD159" s="25">
        <f t="shared" si="195"/>
        <v>116.94025277940509</v>
      </c>
      <c r="AE159" s="25">
        <f t="shared" si="196"/>
        <v>131.39547308898841</v>
      </c>
      <c r="AF159" s="25">
        <f t="shared" si="197"/>
        <v>147.57099314373053</v>
      </c>
      <c r="AG159" s="25">
        <f t="shared" si="198"/>
        <v>165.67354306218189</v>
      </c>
      <c r="AH159" s="25">
        <f t="shared" si="199"/>
        <v>185.99673476509864</v>
      </c>
      <c r="AI159" s="25">
        <f t="shared" si="200"/>
        <v>0</v>
      </c>
      <c r="AJ159" s="25">
        <f t="shared" si="201"/>
        <v>0</v>
      </c>
      <c r="AK159" s="25">
        <f t="shared" si="202"/>
        <v>0</v>
      </c>
      <c r="AL159" s="25">
        <f t="shared" si="203"/>
        <v>0</v>
      </c>
      <c r="AM159" s="25">
        <f t="shared" si="204"/>
        <v>0</v>
      </c>
    </row>
    <row r="160" spans="1:39" s="95" customFormat="1" x14ac:dyDescent="0.35">
      <c r="A160" s="8" t="str">
        <v>WX338</v>
      </c>
      <c r="B160" s="95" t="s">
        <v>288</v>
      </c>
      <c r="C160" s="22">
        <f>IF($B$2="Discounted",INDEX('Top Down inputs'!$D$50:$F$89,MATCH($A160,'Top Down inputs'!$A$50:$A$89,0),MATCH('Copper Weighted Price'!$B$147,'Top Down inputs'!$D$47:$F$47,0)),INDEX('Top Down inputs'!$D$5:$F$44,MATCH($A160,'Top Down inputs'!$A$5:$A$44,0),MATCH('Copper Weighted Price'!$B$147,'Top Down inputs'!$D$2:$F$2,0)))</f>
        <v>0.10249999999999999</v>
      </c>
      <c r="D160" s="17">
        <f t="shared" si="215"/>
        <v>123.72069689516948</v>
      </c>
      <c r="E160" s="17">
        <f t="shared" si="215"/>
        <v>112.43494622887964</v>
      </c>
      <c r="F160" s="17">
        <f t="shared" si="215"/>
        <v>92.085446347371132</v>
      </c>
      <c r="G160" s="17">
        <f t="shared" si="215"/>
        <v>100.30488242039004</v>
      </c>
      <c r="H160" s="17">
        <f t="shared" si="215"/>
        <v>110.47600797825871</v>
      </c>
      <c r="I160" s="17">
        <f t="shared" si="215"/>
        <v>129.46264136020753</v>
      </c>
      <c r="J160" s="26">
        <f t="shared" ref="J160" si="219">D160*(1+($C160+J$62))</f>
        <v>139.09648779330897</v>
      </c>
      <c r="K160" s="26">
        <f t="shared" ref="K160:N160" si="220">J160*(1+($C160+K$62))</f>
        <v>156.29048496325228</v>
      </c>
      <c r="L160" s="26">
        <f t="shared" si="220"/>
        <v>175.53072067651996</v>
      </c>
      <c r="M160" s="26">
        <f t="shared" si="220"/>
        <v>197.06309343878488</v>
      </c>
      <c r="N160" s="26">
        <f t="shared" si="220"/>
        <v>221.23684473003993</v>
      </c>
      <c r="O160" s="101">
        <f t="shared" si="218"/>
        <v>0</v>
      </c>
      <c r="P160" s="101">
        <f t="shared" si="218"/>
        <v>0</v>
      </c>
      <c r="Q160" s="101">
        <f t="shared" si="218"/>
        <v>0</v>
      </c>
      <c r="R160" s="101">
        <f t="shared" si="218"/>
        <v>0</v>
      </c>
      <c r="S160" s="101">
        <f t="shared" si="218"/>
        <v>0</v>
      </c>
      <c r="U160" s="8" t="s">
        <v>13</v>
      </c>
      <c r="V160" s="8" t="s">
        <v>199</v>
      </c>
      <c r="W160" s="8" t="str">
        <v>WX338</v>
      </c>
      <c r="X160" s="95" t="s">
        <v>288</v>
      </c>
      <c r="Y160" s="25">
        <f t="shared" si="190"/>
        <v>112.43494622887964</v>
      </c>
      <c r="Z160" s="25">
        <f t="shared" si="191"/>
        <v>92.085446347371132</v>
      </c>
      <c r="AA160" s="25">
        <f t="shared" si="192"/>
        <v>100.30488242039004</v>
      </c>
      <c r="AB160" s="25">
        <f t="shared" si="193"/>
        <v>110.47600797825871</v>
      </c>
      <c r="AC160" s="25">
        <f t="shared" si="194"/>
        <v>129.46264136020753</v>
      </c>
      <c r="AD160" s="25">
        <f t="shared" si="195"/>
        <v>139.09648779330897</v>
      </c>
      <c r="AE160" s="25">
        <f t="shared" si="196"/>
        <v>156.29048496325228</v>
      </c>
      <c r="AF160" s="25">
        <f t="shared" si="197"/>
        <v>175.53072067651996</v>
      </c>
      <c r="AG160" s="25">
        <f t="shared" si="198"/>
        <v>197.06309343878488</v>
      </c>
      <c r="AH160" s="25">
        <f t="shared" si="199"/>
        <v>221.23684473003993</v>
      </c>
      <c r="AI160" s="25">
        <f t="shared" si="200"/>
        <v>0</v>
      </c>
      <c r="AJ160" s="25">
        <f t="shared" si="201"/>
        <v>0</v>
      </c>
      <c r="AK160" s="25">
        <f t="shared" si="202"/>
        <v>0</v>
      </c>
      <c r="AL160" s="25">
        <f t="shared" si="203"/>
        <v>0</v>
      </c>
      <c r="AM160" s="25">
        <f t="shared" si="204"/>
        <v>0</v>
      </c>
    </row>
    <row r="161" spans="1:39" s="95" customFormat="1" x14ac:dyDescent="0.35">
      <c r="A161" s="8" t="str">
        <v>WN336</v>
      </c>
      <c r="B161" s="95" t="s">
        <v>289</v>
      </c>
      <c r="C161" s="22">
        <f>IF($B$2="Discounted",INDEX('Top Down inputs'!$D$50:$F$89,MATCH($A161,'Top Down inputs'!$A$50:$A$89,0),MATCH('Copper Weighted Price'!$B$147,'Top Down inputs'!$D$47:$F$47,0)),INDEX('Top Down inputs'!$D$5:$F$44,MATCH($A161,'Top Down inputs'!$A$5:$A$44,0),MATCH('Copper Weighted Price'!$B$147,'Top Down inputs'!$D$2:$F$2,0)))</f>
        <v>0.10249999999999999</v>
      </c>
      <c r="D161" s="17">
        <f t="shared" si="215"/>
        <v>137.75528680494693</v>
      </c>
      <c r="E161" s="17">
        <f t="shared" si="215"/>
        <v>108.53124643285375</v>
      </c>
      <c r="F161" s="17">
        <f t="shared" si="215"/>
        <v>108.61349520873927</v>
      </c>
      <c r="G161" s="17">
        <f t="shared" si="215"/>
        <v>121.07373466049074</v>
      </c>
      <c r="H161" s="17">
        <f t="shared" si="215"/>
        <v>94.435479904045522</v>
      </c>
      <c r="I161" s="17">
        <f t="shared" si="215"/>
        <v>107.02433310647542</v>
      </c>
      <c r="J161" s="26">
        <f t="shared" ref="J161:J187" si="221">D161*(1+($C161+J$62))</f>
        <v>154.87527188570343</v>
      </c>
      <c r="K161" s="26">
        <f t="shared" ref="K161:N161" si="222">J161*(1+($C161+K$62))</f>
        <v>174.01971635545866</v>
      </c>
      <c r="L161" s="26">
        <f t="shared" si="222"/>
        <v>195.44251993958119</v>
      </c>
      <c r="M161" s="26">
        <f t="shared" si="222"/>
        <v>219.41747530190133</v>
      </c>
      <c r="N161" s="26">
        <f t="shared" si="222"/>
        <v>246.33344106872781</v>
      </c>
      <c r="O161" s="101">
        <f t="shared" si="218"/>
        <v>0</v>
      </c>
      <c r="P161" s="101">
        <f t="shared" si="218"/>
        <v>0</v>
      </c>
      <c r="Q161" s="101">
        <f t="shared" si="218"/>
        <v>0</v>
      </c>
      <c r="R161" s="101">
        <f t="shared" si="218"/>
        <v>0</v>
      </c>
      <c r="S161" s="101">
        <f t="shared" si="218"/>
        <v>0</v>
      </c>
      <c r="U161" s="8" t="s">
        <v>13</v>
      </c>
      <c r="V161" s="8" t="s">
        <v>199</v>
      </c>
      <c r="W161" s="8" t="str">
        <v>WN336</v>
      </c>
      <c r="X161" s="95" t="s">
        <v>289</v>
      </c>
      <c r="Y161" s="25">
        <f t="shared" si="190"/>
        <v>108.53124643285375</v>
      </c>
      <c r="Z161" s="25">
        <f t="shared" si="191"/>
        <v>108.61349520873927</v>
      </c>
      <c r="AA161" s="25">
        <f t="shared" si="192"/>
        <v>121.07373466049074</v>
      </c>
      <c r="AB161" s="25">
        <f t="shared" si="193"/>
        <v>94.435479904045522</v>
      </c>
      <c r="AC161" s="25">
        <f t="shared" si="194"/>
        <v>107.02433310647542</v>
      </c>
      <c r="AD161" s="25">
        <f t="shared" si="195"/>
        <v>154.87527188570343</v>
      </c>
      <c r="AE161" s="25">
        <f t="shared" si="196"/>
        <v>174.01971635545866</v>
      </c>
      <c r="AF161" s="25">
        <f t="shared" si="197"/>
        <v>195.44251993958119</v>
      </c>
      <c r="AG161" s="25">
        <f t="shared" si="198"/>
        <v>219.41747530190133</v>
      </c>
      <c r="AH161" s="25">
        <f t="shared" si="199"/>
        <v>246.33344106872781</v>
      </c>
      <c r="AI161" s="25">
        <f t="shared" si="200"/>
        <v>0</v>
      </c>
      <c r="AJ161" s="25">
        <f t="shared" si="201"/>
        <v>0</v>
      </c>
      <c r="AK161" s="25">
        <f t="shared" si="202"/>
        <v>0</v>
      </c>
      <c r="AL161" s="25">
        <f t="shared" si="203"/>
        <v>0</v>
      </c>
      <c r="AM161" s="25">
        <f t="shared" si="204"/>
        <v>0</v>
      </c>
    </row>
    <row r="162" spans="1:39" s="95" customFormat="1" x14ac:dyDescent="0.35">
      <c r="A162" s="8" t="str">
        <v>WN303</v>
      </c>
      <c r="B162" s="95" t="s">
        <v>290</v>
      </c>
      <c r="C162" s="22">
        <f>IF($B$2="Discounted",INDEX('Top Down inputs'!$D$50:$F$89,MATCH($A162,'Top Down inputs'!$A$50:$A$89,0),MATCH('Copper Weighted Price'!$B$147,'Top Down inputs'!$D$47:$F$47,0)),INDEX('Top Down inputs'!$D$5:$F$44,MATCH($A162,'Top Down inputs'!$A$5:$A$44,0),MATCH('Copper Weighted Price'!$B$147,'Top Down inputs'!$D$2:$F$2,0)))</f>
        <v>0.10249999999999999</v>
      </c>
      <c r="D162" s="17">
        <f t="shared" si="215"/>
        <v>63.832386674212955</v>
      </c>
      <c r="E162" s="17">
        <f t="shared" si="215"/>
        <v>50.124103864422807</v>
      </c>
      <c r="F162" s="17">
        <f t="shared" si="215"/>
        <v>56.20923573009398</v>
      </c>
      <c r="G162" s="17">
        <f t="shared" si="215"/>
        <v>62.242239860021535</v>
      </c>
      <c r="H162" s="17">
        <f t="shared" si="215"/>
        <v>65.529010091483372</v>
      </c>
      <c r="I162" s="17">
        <f t="shared" si="215"/>
        <v>51.109436306630506</v>
      </c>
      <c r="J162" s="26">
        <f t="shared" si="221"/>
        <v>71.765363570257293</v>
      </c>
      <c r="K162" s="26">
        <f t="shared" ref="K162:N162" si="223">J162*(1+($C162+K$62))</f>
        <v>80.636424786127293</v>
      </c>
      <c r="L162" s="26">
        <f t="shared" si="223"/>
        <v>90.563221163559078</v>
      </c>
      <c r="M162" s="26">
        <f t="shared" si="223"/>
        <v>101.67262143907473</v>
      </c>
      <c r="N162" s="26">
        <f t="shared" si="223"/>
        <v>114.14481306516227</v>
      </c>
      <c r="O162" s="101">
        <f t="shared" si="218"/>
        <v>0</v>
      </c>
      <c r="P162" s="101">
        <f t="shared" si="218"/>
        <v>0</v>
      </c>
      <c r="Q162" s="101">
        <f t="shared" si="218"/>
        <v>0</v>
      </c>
      <c r="R162" s="101">
        <f t="shared" si="218"/>
        <v>0</v>
      </c>
      <c r="S162" s="101">
        <f t="shared" si="218"/>
        <v>0</v>
      </c>
      <c r="U162" s="8" t="s">
        <v>13</v>
      </c>
      <c r="V162" s="8" t="s">
        <v>199</v>
      </c>
      <c r="W162" s="8" t="str">
        <v>WN303</v>
      </c>
      <c r="X162" s="95" t="s">
        <v>290</v>
      </c>
      <c r="Y162" s="25">
        <f t="shared" si="190"/>
        <v>50.124103864422807</v>
      </c>
      <c r="Z162" s="25">
        <f t="shared" si="191"/>
        <v>56.20923573009398</v>
      </c>
      <c r="AA162" s="25">
        <f t="shared" si="192"/>
        <v>62.242239860021535</v>
      </c>
      <c r="AB162" s="25">
        <f t="shared" si="193"/>
        <v>65.529010091483372</v>
      </c>
      <c r="AC162" s="25">
        <f t="shared" si="194"/>
        <v>51.109436306630506</v>
      </c>
      <c r="AD162" s="25">
        <f t="shared" si="195"/>
        <v>71.765363570257293</v>
      </c>
      <c r="AE162" s="25">
        <f t="shared" si="196"/>
        <v>80.636424786127293</v>
      </c>
      <c r="AF162" s="25">
        <f t="shared" si="197"/>
        <v>90.563221163559078</v>
      </c>
      <c r="AG162" s="25">
        <f t="shared" si="198"/>
        <v>101.67262143907473</v>
      </c>
      <c r="AH162" s="25">
        <f t="shared" si="199"/>
        <v>114.14481306516227</v>
      </c>
      <c r="AI162" s="25">
        <f t="shared" si="200"/>
        <v>0</v>
      </c>
      <c r="AJ162" s="25">
        <f t="shared" si="201"/>
        <v>0</v>
      </c>
      <c r="AK162" s="25">
        <f t="shared" si="202"/>
        <v>0</v>
      </c>
      <c r="AL162" s="25">
        <f t="shared" si="203"/>
        <v>0</v>
      </c>
      <c r="AM162" s="25">
        <f t="shared" si="204"/>
        <v>0</v>
      </c>
    </row>
    <row r="163" spans="1:39" s="95" customFormat="1" x14ac:dyDescent="0.35">
      <c r="A163" s="8" t="str">
        <v>WN337</v>
      </c>
      <c r="B163" s="95" t="s">
        <v>291</v>
      </c>
      <c r="C163" s="22">
        <f>IF($B$2="Discounted",INDEX('Top Down inputs'!$D$50:$F$89,MATCH($A163,'Top Down inputs'!$A$50:$A$89,0),MATCH('Copper Weighted Price'!$B$147,'Top Down inputs'!$D$47:$F$47,0)),INDEX('Top Down inputs'!$D$5:$F$44,MATCH($A163,'Top Down inputs'!$A$5:$A$44,0),MATCH('Copper Weighted Price'!$B$147,'Top Down inputs'!$D$2:$F$2,0)))</f>
        <v>0.10249999999999999</v>
      </c>
      <c r="D163" s="17">
        <f t="shared" si="215"/>
        <v>51.633453161602382</v>
      </c>
      <c r="E163" s="17">
        <f t="shared" si="215"/>
        <v>50.691030431328969</v>
      </c>
      <c r="F163" s="17">
        <f t="shared" si="215"/>
        <v>45.653804198602593</v>
      </c>
      <c r="G163" s="17">
        <f t="shared" si="215"/>
        <v>60.751945247682592</v>
      </c>
      <c r="H163" s="17">
        <f t="shared" si="215"/>
        <v>58.17745033545097</v>
      </c>
      <c r="I163" s="17">
        <f t="shared" si="215"/>
        <v>67.300736880876812</v>
      </c>
      <c r="J163" s="26">
        <f t="shared" si="221"/>
        <v>58.050368027789773</v>
      </c>
      <c r="K163" s="26">
        <f t="shared" ref="K163:N163" si="224">J163*(1+($C163+K$62))</f>
        <v>65.226091005548511</v>
      </c>
      <c r="L163" s="26">
        <f t="shared" si="224"/>
        <v>73.255788820465881</v>
      </c>
      <c r="M163" s="26">
        <f t="shared" si="224"/>
        <v>82.242084471714961</v>
      </c>
      <c r="N163" s="26">
        <f t="shared" si="224"/>
        <v>92.330729996358599</v>
      </c>
      <c r="O163" s="101">
        <f t="shared" si="218"/>
        <v>0</v>
      </c>
      <c r="P163" s="101">
        <f t="shared" si="218"/>
        <v>0</v>
      </c>
      <c r="Q163" s="101">
        <f t="shared" si="218"/>
        <v>0</v>
      </c>
      <c r="R163" s="101">
        <f t="shared" si="218"/>
        <v>0</v>
      </c>
      <c r="S163" s="101">
        <f t="shared" si="218"/>
        <v>0</v>
      </c>
      <c r="U163" s="8" t="s">
        <v>13</v>
      </c>
      <c r="V163" s="8" t="s">
        <v>199</v>
      </c>
      <c r="W163" s="8" t="str">
        <v>WN337</v>
      </c>
      <c r="X163" s="95" t="s">
        <v>291</v>
      </c>
      <c r="Y163" s="25">
        <f t="shared" si="190"/>
        <v>50.691030431328969</v>
      </c>
      <c r="Z163" s="25">
        <f t="shared" si="191"/>
        <v>45.653804198602593</v>
      </c>
      <c r="AA163" s="25">
        <f t="shared" si="192"/>
        <v>60.751945247682592</v>
      </c>
      <c r="AB163" s="25">
        <f t="shared" si="193"/>
        <v>58.17745033545097</v>
      </c>
      <c r="AC163" s="25">
        <f t="shared" si="194"/>
        <v>67.300736880876812</v>
      </c>
      <c r="AD163" s="25">
        <f t="shared" si="195"/>
        <v>58.050368027789773</v>
      </c>
      <c r="AE163" s="25">
        <f t="shared" si="196"/>
        <v>65.226091005548511</v>
      </c>
      <c r="AF163" s="25">
        <f t="shared" si="197"/>
        <v>73.255788820465881</v>
      </c>
      <c r="AG163" s="25">
        <f t="shared" si="198"/>
        <v>82.242084471714961</v>
      </c>
      <c r="AH163" s="25">
        <f t="shared" si="199"/>
        <v>92.330729996358599</v>
      </c>
      <c r="AI163" s="25">
        <f t="shared" si="200"/>
        <v>0</v>
      </c>
      <c r="AJ163" s="25">
        <f t="shared" si="201"/>
        <v>0</v>
      </c>
      <c r="AK163" s="25">
        <f t="shared" si="202"/>
        <v>0</v>
      </c>
      <c r="AL163" s="25">
        <f t="shared" si="203"/>
        <v>0</v>
      </c>
      <c r="AM163" s="25">
        <f t="shared" si="204"/>
        <v>0</v>
      </c>
    </row>
    <row r="164" spans="1:39" s="95" customFormat="1" x14ac:dyDescent="0.35">
      <c r="A164" s="8" t="str">
        <v>WX313</v>
      </c>
      <c r="B164" s="95" t="s">
        <v>292</v>
      </c>
      <c r="C164" s="22">
        <f>IF($B$2="Discounted",INDEX('Top Down inputs'!$D$50:$F$89,MATCH($A164,'Top Down inputs'!$A$50:$A$89,0),MATCH('Copper Weighted Price'!$B$147,'Top Down inputs'!$D$47:$F$47,0)),INDEX('Top Down inputs'!$D$5:$F$44,MATCH($A164,'Top Down inputs'!$A$5:$A$44,0),MATCH('Copper Weighted Price'!$B$147,'Top Down inputs'!$D$2:$F$2,0)))</f>
        <v>0.10249999999999999</v>
      </c>
      <c r="D164" s="17">
        <f t="shared" si="215"/>
        <v>52.925783223312692</v>
      </c>
      <c r="E164" s="17">
        <f t="shared" si="215"/>
        <v>47.612306784411331</v>
      </c>
      <c r="F164" s="17">
        <f t="shared" si="215"/>
        <v>42.753993451211301</v>
      </c>
      <c r="G164" s="17">
        <f t="shared" si="215"/>
        <v>48.565296338293798</v>
      </c>
      <c r="H164" s="17">
        <f t="shared" si="215"/>
        <v>48.605921584760466</v>
      </c>
      <c r="I164" s="17">
        <f t="shared" si="215"/>
        <v>57.828835822442528</v>
      </c>
      <c r="J164" s="26">
        <f t="shared" si="221"/>
        <v>59.503306599627322</v>
      </c>
      <c r="K164" s="26">
        <f t="shared" ref="K164:N164" si="225">J164*(1+($C164+K$62))</f>
        <v>66.85863024228135</v>
      </c>
      <c r="L164" s="26">
        <f t="shared" si="225"/>
        <v>75.089302798132465</v>
      </c>
      <c r="M164" s="26">
        <f t="shared" si="225"/>
        <v>84.300515810170467</v>
      </c>
      <c r="N164" s="26">
        <f t="shared" si="225"/>
        <v>94.641669332925915</v>
      </c>
      <c r="O164" s="101">
        <f t="shared" si="218"/>
        <v>0</v>
      </c>
      <c r="P164" s="101">
        <f t="shared" si="218"/>
        <v>0</v>
      </c>
      <c r="Q164" s="101">
        <f t="shared" si="218"/>
        <v>0</v>
      </c>
      <c r="R164" s="101">
        <f t="shared" si="218"/>
        <v>0</v>
      </c>
      <c r="S164" s="101">
        <f t="shared" si="218"/>
        <v>0</v>
      </c>
      <c r="U164" s="8" t="s">
        <v>13</v>
      </c>
      <c r="V164" s="8" t="s">
        <v>199</v>
      </c>
      <c r="W164" s="8" t="str">
        <v>WX313</v>
      </c>
      <c r="X164" s="95" t="s">
        <v>292</v>
      </c>
      <c r="Y164" s="25">
        <f t="shared" ref="Y164:Y187" si="226">E164</f>
        <v>47.612306784411331</v>
      </c>
      <c r="Z164" s="25">
        <f t="shared" si="191"/>
        <v>42.753993451211301</v>
      </c>
      <c r="AA164" s="25">
        <f t="shared" si="192"/>
        <v>48.565296338293798</v>
      </c>
      <c r="AB164" s="25">
        <f t="shared" si="193"/>
        <v>48.605921584760466</v>
      </c>
      <c r="AC164" s="25">
        <f t="shared" si="194"/>
        <v>57.828835822442528</v>
      </c>
      <c r="AD164" s="25">
        <f t="shared" si="195"/>
        <v>59.503306599627322</v>
      </c>
      <c r="AE164" s="25">
        <f t="shared" si="196"/>
        <v>66.85863024228135</v>
      </c>
      <c r="AF164" s="25">
        <f t="shared" si="197"/>
        <v>75.089302798132465</v>
      </c>
      <c r="AG164" s="25">
        <f t="shared" si="198"/>
        <v>84.300515810170467</v>
      </c>
      <c r="AH164" s="25">
        <f t="shared" si="199"/>
        <v>94.641669332925915</v>
      </c>
      <c r="AI164" s="25">
        <f t="shared" si="200"/>
        <v>0</v>
      </c>
      <c r="AJ164" s="25">
        <f t="shared" si="201"/>
        <v>0</v>
      </c>
      <c r="AK164" s="25">
        <f t="shared" si="202"/>
        <v>0</v>
      </c>
      <c r="AL164" s="25">
        <f t="shared" si="203"/>
        <v>0</v>
      </c>
      <c r="AM164" s="25">
        <f t="shared" si="204"/>
        <v>0</v>
      </c>
    </row>
    <row r="165" spans="1:39" s="95" customFormat="1" x14ac:dyDescent="0.35">
      <c r="A165" s="8" t="str">
        <v>WX339</v>
      </c>
      <c r="B165" s="95" t="s">
        <v>293</v>
      </c>
      <c r="C165" s="22">
        <f>IF($B$2="Discounted",INDEX('Top Down inputs'!$D$50:$F$89,MATCH($A165,'Top Down inputs'!$A$50:$A$89,0),MATCH('Copper Weighted Price'!$B$147,'Top Down inputs'!$D$47:$F$47,0)),INDEX('Top Down inputs'!$D$5:$F$44,MATCH($A165,'Top Down inputs'!$A$5:$A$44,0),MATCH('Copper Weighted Price'!$B$147,'Top Down inputs'!$D$2:$F$2,0)))</f>
        <v>0.10249999999999999</v>
      </c>
      <c r="D165" s="17">
        <f t="shared" si="215"/>
        <v>61.029464845825402</v>
      </c>
      <c r="E165" s="17">
        <f t="shared" si="215"/>
        <v>45.673486545175379</v>
      </c>
      <c r="F165" s="17">
        <f t="shared" si="215"/>
        <v>47.987262939512554</v>
      </c>
      <c r="G165" s="17">
        <f t="shared" si="215"/>
        <v>61.880635425569267</v>
      </c>
      <c r="H165" s="17">
        <f t="shared" si="215"/>
        <v>46.091072197472698</v>
      </c>
      <c r="I165" s="17">
        <f t="shared" si="215"/>
        <v>66.638694577425909</v>
      </c>
      <c r="J165" s="26">
        <f t="shared" si="221"/>
        <v>68.614099540292628</v>
      </c>
      <c r="K165" s="26">
        <f t="shared" ref="K165:N165" si="227">J165*(1+($C165+K$62))</f>
        <v>77.095626658842576</v>
      </c>
      <c r="L165" s="26">
        <f t="shared" si="227"/>
        <v>86.586530917838161</v>
      </c>
      <c r="M165" s="26">
        <f t="shared" si="227"/>
        <v>97.208110164642122</v>
      </c>
      <c r="N165" s="26">
        <f t="shared" si="227"/>
        <v>109.13263970290872</v>
      </c>
      <c r="O165" s="101">
        <f t="shared" si="218"/>
        <v>0</v>
      </c>
      <c r="P165" s="101">
        <f t="shared" si="218"/>
        <v>0</v>
      </c>
      <c r="Q165" s="101">
        <f t="shared" si="218"/>
        <v>0</v>
      </c>
      <c r="R165" s="101">
        <f t="shared" si="218"/>
        <v>0</v>
      </c>
      <c r="S165" s="101">
        <f t="shared" si="218"/>
        <v>0</v>
      </c>
      <c r="U165" s="8" t="s">
        <v>13</v>
      </c>
      <c r="V165" s="8" t="s">
        <v>199</v>
      </c>
      <c r="W165" s="8" t="str">
        <v>WX339</v>
      </c>
      <c r="X165" s="95" t="s">
        <v>293</v>
      </c>
      <c r="Y165" s="25">
        <f t="shared" si="226"/>
        <v>45.673486545175379</v>
      </c>
      <c r="Z165" s="25">
        <f t="shared" si="191"/>
        <v>47.987262939512554</v>
      </c>
      <c r="AA165" s="25">
        <f t="shared" si="192"/>
        <v>61.880635425569267</v>
      </c>
      <c r="AB165" s="25">
        <f t="shared" si="193"/>
        <v>46.091072197472698</v>
      </c>
      <c r="AC165" s="25">
        <f t="shared" si="194"/>
        <v>66.638694577425909</v>
      </c>
      <c r="AD165" s="25">
        <f t="shared" si="195"/>
        <v>68.614099540292628</v>
      </c>
      <c r="AE165" s="25">
        <f t="shared" si="196"/>
        <v>77.095626658842576</v>
      </c>
      <c r="AF165" s="25">
        <f t="shared" si="197"/>
        <v>86.586530917838161</v>
      </c>
      <c r="AG165" s="25">
        <f t="shared" si="198"/>
        <v>97.208110164642122</v>
      </c>
      <c r="AH165" s="25">
        <f t="shared" si="199"/>
        <v>109.13263970290872</v>
      </c>
      <c r="AI165" s="25">
        <f t="shared" si="200"/>
        <v>0</v>
      </c>
      <c r="AJ165" s="25">
        <f t="shared" si="201"/>
        <v>0</v>
      </c>
      <c r="AK165" s="25">
        <f t="shared" si="202"/>
        <v>0</v>
      </c>
      <c r="AL165" s="25">
        <f t="shared" si="203"/>
        <v>0</v>
      </c>
      <c r="AM165" s="25">
        <f t="shared" si="204"/>
        <v>0</v>
      </c>
    </row>
    <row r="166" spans="1:39" s="95" customFormat="1" x14ac:dyDescent="0.35">
      <c r="A166" s="8" t="str">
        <v>WN332</v>
      </c>
      <c r="B166" s="95" t="s">
        <v>294</v>
      </c>
      <c r="C166" s="22">
        <f>IF($B$2="Discounted",INDEX('Top Down inputs'!$D$50:$F$89,MATCH($A166,'Top Down inputs'!$A$50:$A$89,0),MATCH('Copper Weighted Price'!$B$147,'Top Down inputs'!$D$47:$F$47,0)),INDEX('Top Down inputs'!$D$5:$F$44,MATCH($A166,'Top Down inputs'!$A$5:$A$44,0),MATCH('Copper Weighted Price'!$B$147,'Top Down inputs'!$D$2:$F$2,0)))</f>
        <v>-0.03</v>
      </c>
      <c r="D166" s="17">
        <f t="shared" si="215"/>
        <v>183.69673999135861</v>
      </c>
      <c r="E166" s="17">
        <f t="shared" si="215"/>
        <v>100.36220170645895</v>
      </c>
      <c r="F166" s="17">
        <f t="shared" si="215"/>
        <v>130.41026044853709</v>
      </c>
      <c r="G166" s="17">
        <f t="shared" si="215"/>
        <v>173.18315143286472</v>
      </c>
      <c r="H166" s="17">
        <f t="shared" si="215"/>
        <v>183.52417883240048</v>
      </c>
      <c r="I166" s="17">
        <f t="shared" si="215"/>
        <v>131.04234679873082</v>
      </c>
      <c r="J166" s="26">
        <f t="shared" si="221"/>
        <v>182.18643013037175</v>
      </c>
      <c r="K166" s="26">
        <f>J166*(1+($C166+K$62))</f>
        <v>180.56715991721228</v>
      </c>
      <c r="L166" s="26">
        <f t="shared" ref="L166:M166" si="228">K166*(1+($C166+L$62))</f>
        <v>178.87084185532652</v>
      </c>
      <c r="M166" s="26">
        <f t="shared" si="228"/>
        <v>177.11256110319815</v>
      </c>
      <c r="N166" s="26">
        <f>M166*(1+($C166+N$62))</f>
        <v>175.37156405796821</v>
      </c>
      <c r="O166" s="101">
        <f t="shared" si="218"/>
        <v>76.129294039591798</v>
      </c>
      <c r="P166" s="101">
        <f t="shared" si="218"/>
        <v>74.200901294526545</v>
      </c>
      <c r="Q166" s="101">
        <f t="shared" si="218"/>
        <v>0</v>
      </c>
      <c r="R166" s="101">
        <f t="shared" si="218"/>
        <v>0</v>
      </c>
      <c r="S166" s="101">
        <f t="shared" si="218"/>
        <v>0</v>
      </c>
      <c r="U166" s="8" t="s">
        <v>323</v>
      </c>
      <c r="V166" s="8" t="s">
        <v>324</v>
      </c>
      <c r="W166" s="8" t="str">
        <v>WN332</v>
      </c>
      <c r="X166" s="95" t="s">
        <v>294</v>
      </c>
      <c r="Y166" s="25">
        <f t="shared" si="226"/>
        <v>100.36220170645895</v>
      </c>
      <c r="Z166" s="25">
        <f t="shared" si="191"/>
        <v>130.41026044853709</v>
      </c>
      <c r="AA166" s="25">
        <f t="shared" si="192"/>
        <v>173.18315143286472</v>
      </c>
      <c r="AB166" s="25">
        <f t="shared" si="193"/>
        <v>183.52417883240048</v>
      </c>
      <c r="AC166" s="25">
        <f t="shared" si="194"/>
        <v>131.04234679873082</v>
      </c>
      <c r="AD166" s="25">
        <f t="shared" si="195"/>
        <v>182.18643013037175</v>
      </c>
      <c r="AE166" s="25">
        <f t="shared" si="196"/>
        <v>180.56715991721228</v>
      </c>
      <c r="AF166" s="25">
        <f t="shared" si="197"/>
        <v>178.87084185532652</v>
      </c>
      <c r="AG166" s="25">
        <f t="shared" si="198"/>
        <v>177.11256110319815</v>
      </c>
      <c r="AH166" s="25">
        <f t="shared" si="199"/>
        <v>175.37156405796821</v>
      </c>
      <c r="AI166" s="25">
        <f t="shared" si="200"/>
        <v>76.129294039591798</v>
      </c>
      <c r="AJ166" s="25">
        <f t="shared" si="201"/>
        <v>74.200901294526545</v>
      </c>
      <c r="AK166" s="25">
        <f t="shared" si="202"/>
        <v>0</v>
      </c>
      <c r="AL166" s="25">
        <f t="shared" si="203"/>
        <v>0</v>
      </c>
      <c r="AM166" s="25">
        <f t="shared" si="204"/>
        <v>0</v>
      </c>
    </row>
    <row r="167" spans="1:39" s="95" customFormat="1" x14ac:dyDescent="0.35">
      <c r="A167" s="8" t="str">
        <v>WX334</v>
      </c>
      <c r="B167" s="95" t="s">
        <v>295</v>
      </c>
      <c r="C167" s="22">
        <f>IF($B$2="Discounted",INDEX('Top Down inputs'!$D$50:$F$89,MATCH($A167,'Top Down inputs'!$A$50:$A$89,0),MATCH('Copper Weighted Price'!$B$147,'Top Down inputs'!$D$47:$F$47,0)),INDEX('Top Down inputs'!$D$5:$F$44,MATCH($A167,'Top Down inputs'!$A$5:$A$44,0),MATCH('Copper Weighted Price'!$B$147,'Top Down inputs'!$D$2:$F$2,0)))</f>
        <v>-0.03</v>
      </c>
      <c r="D167" s="17">
        <f t="shared" si="215"/>
        <v>168.81080621743081</v>
      </c>
      <c r="E167" s="17">
        <f t="shared" si="215"/>
        <v>134.50326245968617</v>
      </c>
      <c r="F167" s="17">
        <f t="shared" si="215"/>
        <v>148.21238033504304</v>
      </c>
      <c r="G167" s="17">
        <f t="shared" si="215"/>
        <v>185.53284285359376</v>
      </c>
      <c r="H167" s="17">
        <f t="shared" si="215"/>
        <v>163.05661501735736</v>
      </c>
      <c r="I167" s="17">
        <f t="shared" si="215"/>
        <v>202.40823847328932</v>
      </c>
      <c r="J167" s="26">
        <f t="shared" si="221"/>
        <v>167.42288487879779</v>
      </c>
      <c r="K167" s="26">
        <f t="shared" ref="K167:N167" si="229">J167*(1+($C167+K$62))</f>
        <v>165.93483283073107</v>
      </c>
      <c r="L167" s="26">
        <f t="shared" si="229"/>
        <v>164.37597653506901</v>
      </c>
      <c r="M167" s="26">
        <f t="shared" si="229"/>
        <v>162.76017871885657</v>
      </c>
      <c r="N167" s="26">
        <f t="shared" si="229"/>
        <v>161.16026401791382</v>
      </c>
      <c r="O167" s="101">
        <f t="shared" si="218"/>
        <v>73.614837285512067</v>
      </c>
      <c r="P167" s="101">
        <f t="shared" si="218"/>
        <v>71.750136976105367</v>
      </c>
      <c r="Q167" s="101">
        <f t="shared" si="218"/>
        <v>0</v>
      </c>
      <c r="R167" s="101">
        <f t="shared" si="218"/>
        <v>0</v>
      </c>
      <c r="S167" s="101">
        <f t="shared" si="218"/>
        <v>0</v>
      </c>
      <c r="U167" s="8" t="s">
        <v>323</v>
      </c>
      <c r="V167" s="8" t="s">
        <v>324</v>
      </c>
      <c r="W167" s="8" t="str">
        <v>WX334</v>
      </c>
      <c r="X167" s="95" t="s">
        <v>295</v>
      </c>
      <c r="Y167" s="25">
        <f t="shared" si="226"/>
        <v>134.50326245968617</v>
      </c>
      <c r="Z167" s="25">
        <f t="shared" si="191"/>
        <v>148.21238033504304</v>
      </c>
      <c r="AA167" s="25">
        <f t="shared" si="192"/>
        <v>185.53284285359376</v>
      </c>
      <c r="AB167" s="25">
        <f t="shared" si="193"/>
        <v>163.05661501735736</v>
      </c>
      <c r="AC167" s="25">
        <f t="shared" si="194"/>
        <v>202.40823847328932</v>
      </c>
      <c r="AD167" s="25">
        <f t="shared" si="195"/>
        <v>167.42288487879779</v>
      </c>
      <c r="AE167" s="25">
        <f t="shared" si="196"/>
        <v>165.93483283073107</v>
      </c>
      <c r="AF167" s="25">
        <f t="shared" si="197"/>
        <v>164.37597653506901</v>
      </c>
      <c r="AG167" s="25">
        <f t="shared" si="198"/>
        <v>162.76017871885657</v>
      </c>
      <c r="AH167" s="25">
        <f t="shared" si="199"/>
        <v>161.16026401791382</v>
      </c>
      <c r="AI167" s="25">
        <f t="shared" si="200"/>
        <v>73.614837285512067</v>
      </c>
      <c r="AJ167" s="25">
        <f t="shared" si="201"/>
        <v>71.750136976105367</v>
      </c>
      <c r="AK167" s="25">
        <f t="shared" si="202"/>
        <v>0</v>
      </c>
      <c r="AL167" s="25">
        <f t="shared" si="203"/>
        <v>0</v>
      </c>
      <c r="AM167" s="25">
        <f t="shared" si="204"/>
        <v>0</v>
      </c>
    </row>
    <row r="168" spans="1:39" s="95" customFormat="1" x14ac:dyDescent="0.35">
      <c r="A168" s="8" t="str">
        <v>WN333</v>
      </c>
      <c r="B168" s="95" t="s">
        <v>296</v>
      </c>
      <c r="C168" s="22">
        <f>IF($B$2="Discounted",INDEX('Top Down inputs'!$D$50:$F$89,MATCH($A168,'Top Down inputs'!$A$50:$A$89,0),MATCH('Copper Weighted Price'!$B$147,'Top Down inputs'!$D$47:$F$47,0)),INDEX('Top Down inputs'!$D$5:$F$44,MATCH($A168,'Top Down inputs'!$A$5:$A$44,0),MATCH('Copper Weighted Price'!$B$147,'Top Down inputs'!$D$2:$F$2,0)))</f>
        <v>0.10249999999999999</v>
      </c>
      <c r="D168" s="17">
        <f t="shared" ref="D168:I177" si="230">D83</f>
        <v>92.190297134879813</v>
      </c>
      <c r="E168" s="17">
        <f t="shared" si="230"/>
        <v>47.612758509848177</v>
      </c>
      <c r="F168" s="17">
        <f t="shared" si="230"/>
        <v>77.173476163579153</v>
      </c>
      <c r="G168" s="17">
        <f t="shared" si="230"/>
        <v>97.85333098109669</v>
      </c>
      <c r="H168" s="17">
        <f t="shared" si="230"/>
        <v>72.534687902209484</v>
      </c>
      <c r="I168" s="17">
        <f t="shared" si="230"/>
        <v>79.869491512323435</v>
      </c>
      <c r="J168" s="26">
        <f t="shared" si="221"/>
        <v>103.64754533308815</v>
      </c>
      <c r="K168" s="26">
        <f t="shared" ref="K168:N168" si="231">J168*(1+($C168+K$62))</f>
        <v>116.45962728714031</v>
      </c>
      <c r="L168" s="26">
        <f t="shared" si="231"/>
        <v>130.79646091210941</v>
      </c>
      <c r="M168" s="26">
        <f t="shared" si="231"/>
        <v>146.84127712143112</v>
      </c>
      <c r="N168" s="26">
        <f t="shared" si="231"/>
        <v>164.85431269537236</v>
      </c>
      <c r="O168" s="101">
        <f t="shared" si="218"/>
        <v>167.75409141490951</v>
      </c>
      <c r="P168" s="101">
        <f t="shared" si="218"/>
        <v>163.5047971462501</v>
      </c>
      <c r="Q168" s="101">
        <f t="shared" si="218"/>
        <v>0</v>
      </c>
      <c r="R168" s="101">
        <f t="shared" si="218"/>
        <v>0</v>
      </c>
      <c r="S168" s="101">
        <f t="shared" si="218"/>
        <v>0</v>
      </c>
      <c r="U168" s="8" t="s">
        <v>13</v>
      </c>
      <c r="V168" s="8" t="s">
        <v>324</v>
      </c>
      <c r="W168" s="8" t="str">
        <v>WN333</v>
      </c>
      <c r="X168" s="95" t="s">
        <v>296</v>
      </c>
      <c r="Y168" s="25">
        <f t="shared" si="226"/>
        <v>47.612758509848177</v>
      </c>
      <c r="Z168" s="25">
        <f t="shared" si="191"/>
        <v>77.173476163579153</v>
      </c>
      <c r="AA168" s="25">
        <f t="shared" si="192"/>
        <v>97.85333098109669</v>
      </c>
      <c r="AB168" s="25">
        <f t="shared" si="193"/>
        <v>72.534687902209484</v>
      </c>
      <c r="AC168" s="25">
        <f t="shared" si="194"/>
        <v>79.869491512323435</v>
      </c>
      <c r="AD168" s="25">
        <f t="shared" si="195"/>
        <v>103.64754533308815</v>
      </c>
      <c r="AE168" s="25">
        <f t="shared" si="196"/>
        <v>116.45962728714031</v>
      </c>
      <c r="AF168" s="25">
        <f t="shared" si="197"/>
        <v>130.79646091210941</v>
      </c>
      <c r="AG168" s="25">
        <f t="shared" si="198"/>
        <v>146.84127712143112</v>
      </c>
      <c r="AH168" s="25">
        <f t="shared" si="199"/>
        <v>164.85431269537236</v>
      </c>
      <c r="AI168" s="25">
        <f t="shared" si="200"/>
        <v>167.75409141490951</v>
      </c>
      <c r="AJ168" s="25">
        <f t="shared" si="201"/>
        <v>163.5047971462501</v>
      </c>
      <c r="AK168" s="25">
        <f t="shared" si="202"/>
        <v>0</v>
      </c>
      <c r="AL168" s="25">
        <f t="shared" si="203"/>
        <v>0</v>
      </c>
      <c r="AM168" s="25">
        <f t="shared" si="204"/>
        <v>0</v>
      </c>
    </row>
    <row r="169" spans="1:39" s="95" customFormat="1" x14ac:dyDescent="0.35">
      <c r="A169" s="8" t="str">
        <v>WX335</v>
      </c>
      <c r="B169" s="95" t="s">
        <v>297</v>
      </c>
      <c r="C169" s="22">
        <f>IF($B$2="Discounted",INDEX('Top Down inputs'!$D$50:$F$89,MATCH($A169,'Top Down inputs'!$A$50:$A$89,0),MATCH('Copper Weighted Price'!$B$147,'Top Down inputs'!$D$47:$F$47,0)),INDEX('Top Down inputs'!$D$5:$F$44,MATCH($A169,'Top Down inputs'!$A$5:$A$44,0),MATCH('Copper Weighted Price'!$B$147,'Top Down inputs'!$D$2:$F$2,0)))</f>
        <v>0.10249999999999999</v>
      </c>
      <c r="D169" s="17">
        <f t="shared" si="230"/>
        <v>101.02083616759538</v>
      </c>
      <c r="E169" s="17">
        <f t="shared" si="230"/>
        <v>106.5292634211295</v>
      </c>
      <c r="F169" s="17">
        <f t="shared" si="230"/>
        <v>130.54940816037421</v>
      </c>
      <c r="G169" s="17">
        <f t="shared" si="230"/>
        <v>115.67356697458349</v>
      </c>
      <c r="H169" s="17">
        <f t="shared" si="230"/>
        <v>83.038028900284132</v>
      </c>
      <c r="I169" s="17">
        <f t="shared" si="230"/>
        <v>114.66068219581436</v>
      </c>
      <c r="J169" s="26">
        <f t="shared" si="221"/>
        <v>113.57552824619131</v>
      </c>
      <c r="K169" s="26">
        <f t="shared" ref="K169:N169" si="232">J169*(1+($C169+K$62))</f>
        <v>127.61482817547227</v>
      </c>
      <c r="L169" s="26">
        <f t="shared" si="232"/>
        <v>143.32492962650784</v>
      </c>
      <c r="M169" s="26">
        <f t="shared" si="232"/>
        <v>160.90661446748035</v>
      </c>
      <c r="N169" s="26">
        <f t="shared" si="232"/>
        <v>180.64504651672158</v>
      </c>
      <c r="O169" s="101">
        <f t="shared" ref="O169:S178" si="233">IF(O40=0,0,O433/O40)</f>
        <v>148.47672009880125</v>
      </c>
      <c r="P169" s="101">
        <f t="shared" si="233"/>
        <v>144.71573119877669</v>
      </c>
      <c r="Q169" s="101">
        <f t="shared" si="233"/>
        <v>0</v>
      </c>
      <c r="R169" s="101">
        <f t="shared" si="233"/>
        <v>0</v>
      </c>
      <c r="S169" s="101">
        <f t="shared" si="233"/>
        <v>0</v>
      </c>
      <c r="U169" s="8" t="s">
        <v>13</v>
      </c>
      <c r="V169" s="8" t="s">
        <v>324</v>
      </c>
      <c r="W169" s="8" t="str">
        <v>WX335</v>
      </c>
      <c r="X169" s="95" t="s">
        <v>297</v>
      </c>
      <c r="Y169" s="25">
        <f t="shared" si="226"/>
        <v>106.5292634211295</v>
      </c>
      <c r="Z169" s="25">
        <f t="shared" si="191"/>
        <v>130.54940816037421</v>
      </c>
      <c r="AA169" s="25">
        <f t="shared" si="192"/>
        <v>115.67356697458349</v>
      </c>
      <c r="AB169" s="25">
        <f t="shared" si="193"/>
        <v>83.038028900284132</v>
      </c>
      <c r="AC169" s="25">
        <f t="shared" si="194"/>
        <v>114.66068219581436</v>
      </c>
      <c r="AD169" s="25">
        <f t="shared" si="195"/>
        <v>113.57552824619131</v>
      </c>
      <c r="AE169" s="25">
        <f t="shared" si="196"/>
        <v>127.61482817547227</v>
      </c>
      <c r="AF169" s="25">
        <f t="shared" si="197"/>
        <v>143.32492962650784</v>
      </c>
      <c r="AG169" s="25">
        <f t="shared" si="198"/>
        <v>160.90661446748035</v>
      </c>
      <c r="AH169" s="25">
        <f t="shared" si="199"/>
        <v>180.64504651672158</v>
      </c>
      <c r="AI169" s="25">
        <f t="shared" si="200"/>
        <v>148.47672009880125</v>
      </c>
      <c r="AJ169" s="25">
        <f t="shared" si="201"/>
        <v>144.71573119877669</v>
      </c>
      <c r="AK169" s="25">
        <f t="shared" si="202"/>
        <v>0</v>
      </c>
      <c r="AL169" s="25">
        <f t="shared" si="203"/>
        <v>0</v>
      </c>
      <c r="AM169" s="25">
        <f t="shared" si="204"/>
        <v>0</v>
      </c>
    </row>
    <row r="170" spans="1:39" s="95" customFormat="1" x14ac:dyDescent="0.35">
      <c r="A170" s="8" t="str">
        <v>WN348</v>
      </c>
      <c r="B170" s="95" t="s">
        <v>298</v>
      </c>
      <c r="C170" s="22">
        <f>IF($B$2="Discounted",INDEX('Top Down inputs'!$D$50:$F$89,MATCH($A170,'Top Down inputs'!$A$50:$A$89,0),MATCH('Copper Weighted Price'!$B$147,'Top Down inputs'!$D$47:$F$47,0)),INDEX('Top Down inputs'!$D$5:$F$44,MATCH($A170,'Top Down inputs'!$A$5:$A$44,0),MATCH('Copper Weighted Price'!$B$147,'Top Down inputs'!$D$2:$F$2,0)))</f>
        <v>-0.03</v>
      </c>
      <c r="D170" s="17">
        <f t="shared" si="230"/>
        <v>206.65041387635992</v>
      </c>
      <c r="E170" s="17">
        <f t="shared" si="230"/>
        <v>145.00529983319839</v>
      </c>
      <c r="F170" s="17">
        <f t="shared" si="230"/>
        <v>152.29363656196847</v>
      </c>
      <c r="G170" s="17">
        <f t="shared" si="230"/>
        <v>170.03146063549539</v>
      </c>
      <c r="H170" s="17">
        <f t="shared" si="230"/>
        <v>199.41466995047085</v>
      </c>
      <c r="I170" s="17">
        <f t="shared" si="230"/>
        <v>154.31161258874729</v>
      </c>
      <c r="J170" s="26">
        <f t="shared" si="221"/>
        <v>204.95138449854318</v>
      </c>
      <c r="K170" s="26">
        <f t="shared" ref="K170:N170" si="234">J170*(1+($C170+K$62))</f>
        <v>203.129779718062</v>
      </c>
      <c r="L170" s="26">
        <f t="shared" si="234"/>
        <v>201.22149963877953</v>
      </c>
      <c r="M170" s="26">
        <f t="shared" si="234"/>
        <v>199.24351437265418</v>
      </c>
      <c r="N170" s="26">
        <f t="shared" si="234"/>
        <v>197.28497248469682</v>
      </c>
      <c r="O170" s="101">
        <f t="shared" si="233"/>
        <v>0</v>
      </c>
      <c r="P170" s="101">
        <f t="shared" si="233"/>
        <v>0</v>
      </c>
      <c r="Q170" s="101">
        <f t="shared" si="233"/>
        <v>0</v>
      </c>
      <c r="R170" s="101">
        <f t="shared" si="233"/>
        <v>0</v>
      </c>
      <c r="S170" s="101">
        <f t="shared" si="233"/>
        <v>0</v>
      </c>
      <c r="U170" s="8" t="s">
        <v>323</v>
      </c>
      <c r="V170" s="8" t="s">
        <v>325</v>
      </c>
      <c r="W170" s="8" t="str">
        <v>WN348</v>
      </c>
      <c r="X170" s="95" t="s">
        <v>298</v>
      </c>
      <c r="Y170" s="25">
        <f t="shared" si="226"/>
        <v>145.00529983319839</v>
      </c>
      <c r="Z170" s="25">
        <f t="shared" si="191"/>
        <v>152.29363656196847</v>
      </c>
      <c r="AA170" s="25">
        <f t="shared" si="192"/>
        <v>170.03146063549539</v>
      </c>
      <c r="AB170" s="25">
        <f t="shared" si="193"/>
        <v>199.41466995047085</v>
      </c>
      <c r="AC170" s="25">
        <f t="shared" si="194"/>
        <v>154.31161258874729</v>
      </c>
      <c r="AD170" s="25">
        <f t="shared" si="195"/>
        <v>204.95138449854318</v>
      </c>
      <c r="AE170" s="25">
        <f t="shared" si="196"/>
        <v>203.129779718062</v>
      </c>
      <c r="AF170" s="25">
        <f t="shared" si="197"/>
        <v>201.22149963877953</v>
      </c>
      <c r="AG170" s="25">
        <f t="shared" si="198"/>
        <v>199.24351437265418</v>
      </c>
      <c r="AH170" s="25">
        <f t="shared" si="199"/>
        <v>197.28497248469682</v>
      </c>
      <c r="AI170" s="25">
        <f t="shared" si="200"/>
        <v>0</v>
      </c>
      <c r="AJ170" s="25">
        <f t="shared" si="201"/>
        <v>0</v>
      </c>
      <c r="AK170" s="25">
        <f t="shared" si="202"/>
        <v>0</v>
      </c>
      <c r="AL170" s="25">
        <f t="shared" si="203"/>
        <v>0</v>
      </c>
      <c r="AM170" s="25">
        <f t="shared" si="204"/>
        <v>0</v>
      </c>
    </row>
    <row r="171" spans="1:39" s="95" customFormat="1" x14ac:dyDescent="0.35">
      <c r="A171" s="8" t="str">
        <v>WN350</v>
      </c>
      <c r="B171" s="95" t="s">
        <v>299</v>
      </c>
      <c r="C171" s="22">
        <f>IF($B$2="Discounted",INDEX('Top Down inputs'!$D$50:$F$89,MATCH($A171,'Top Down inputs'!$A$50:$A$89,0),MATCH('Copper Weighted Price'!$B$147,'Top Down inputs'!$D$47:$F$47,0)),INDEX('Top Down inputs'!$D$5:$F$44,MATCH($A171,'Top Down inputs'!$A$5:$A$44,0),MATCH('Copper Weighted Price'!$B$147,'Top Down inputs'!$D$2:$F$2,0)))</f>
        <v>-0.03</v>
      </c>
      <c r="D171" s="17">
        <f t="shared" si="230"/>
        <v>177.71585708076171</v>
      </c>
      <c r="E171" s="17">
        <f t="shared" si="230"/>
        <v>151.48524496752532</v>
      </c>
      <c r="F171" s="17">
        <f t="shared" si="230"/>
        <v>194.67640974477919</v>
      </c>
      <c r="G171" s="17">
        <f t="shared" si="230"/>
        <v>183.82563614585388</v>
      </c>
      <c r="H171" s="17">
        <f t="shared" si="230"/>
        <v>207.48274566322729</v>
      </c>
      <c r="I171" s="17">
        <f t="shared" si="230"/>
        <v>200.91627401694922</v>
      </c>
      <c r="J171" s="26">
        <f t="shared" si="221"/>
        <v>176.25472058255585</v>
      </c>
      <c r="K171" s="26">
        <f t="shared" ref="K171:N171" si="235">J171*(1+($C171+K$62))</f>
        <v>174.68817131341521</v>
      </c>
      <c r="L171" s="26">
        <f t="shared" si="235"/>
        <v>173.0470827548279</v>
      </c>
      <c r="M171" s="26">
        <f t="shared" si="235"/>
        <v>171.34604891575268</v>
      </c>
      <c r="N171" s="26">
        <f t="shared" si="235"/>
        <v>169.66173605270095</v>
      </c>
      <c r="O171" s="101">
        <f t="shared" si="233"/>
        <v>186.7779453662728</v>
      </c>
      <c r="P171" s="101">
        <f t="shared" si="233"/>
        <v>190.56940814273293</v>
      </c>
      <c r="Q171" s="101">
        <f t="shared" si="233"/>
        <v>0</v>
      </c>
      <c r="R171" s="101">
        <f t="shared" si="233"/>
        <v>0</v>
      </c>
      <c r="S171" s="101">
        <f t="shared" si="233"/>
        <v>0</v>
      </c>
      <c r="U171" s="8" t="s">
        <v>323</v>
      </c>
      <c r="V171" s="8" t="s">
        <v>325</v>
      </c>
      <c r="W171" s="8" t="str">
        <v>WN350</v>
      </c>
      <c r="X171" s="95" t="s">
        <v>299</v>
      </c>
      <c r="Y171" s="25">
        <f t="shared" si="226"/>
        <v>151.48524496752532</v>
      </c>
      <c r="Z171" s="25">
        <f t="shared" si="191"/>
        <v>194.67640974477919</v>
      </c>
      <c r="AA171" s="25">
        <f t="shared" si="192"/>
        <v>183.82563614585388</v>
      </c>
      <c r="AB171" s="25">
        <f t="shared" si="193"/>
        <v>207.48274566322729</v>
      </c>
      <c r="AC171" s="25">
        <f t="shared" si="194"/>
        <v>200.91627401694922</v>
      </c>
      <c r="AD171" s="25">
        <f t="shared" si="195"/>
        <v>176.25472058255585</v>
      </c>
      <c r="AE171" s="25">
        <f t="shared" si="196"/>
        <v>174.68817131341521</v>
      </c>
      <c r="AF171" s="25">
        <f t="shared" si="197"/>
        <v>173.0470827548279</v>
      </c>
      <c r="AG171" s="25">
        <f t="shared" si="198"/>
        <v>171.34604891575268</v>
      </c>
      <c r="AH171" s="25">
        <f t="shared" si="199"/>
        <v>169.66173605270095</v>
      </c>
      <c r="AI171" s="25">
        <f t="shared" si="200"/>
        <v>186.7779453662728</v>
      </c>
      <c r="AJ171" s="25">
        <f t="shared" si="201"/>
        <v>190.56940814273293</v>
      </c>
      <c r="AK171" s="25">
        <f t="shared" si="202"/>
        <v>0</v>
      </c>
      <c r="AL171" s="25">
        <f t="shared" si="203"/>
        <v>0</v>
      </c>
      <c r="AM171" s="25">
        <f t="shared" si="204"/>
        <v>0</v>
      </c>
    </row>
    <row r="172" spans="1:39" s="95" customFormat="1" x14ac:dyDescent="0.35">
      <c r="A172" s="8" t="str">
        <v>WX349</v>
      </c>
      <c r="B172" s="95" t="s">
        <v>300</v>
      </c>
      <c r="C172" s="22">
        <f>IF($B$2="Discounted",INDEX('Top Down inputs'!$D$50:$F$89,MATCH($A172,'Top Down inputs'!$A$50:$A$89,0),MATCH('Copper Weighted Price'!$B$147,'Top Down inputs'!$D$47:$F$47,0)),INDEX('Top Down inputs'!$D$5:$F$44,MATCH($A172,'Top Down inputs'!$A$5:$A$44,0),MATCH('Copper Weighted Price'!$B$147,'Top Down inputs'!$D$2:$F$2,0)))</f>
        <v>-0.03</v>
      </c>
      <c r="D172" s="17">
        <f t="shared" si="230"/>
        <v>205.68361936505514</v>
      </c>
      <c r="E172" s="17">
        <f t="shared" si="230"/>
        <v>160.16370733134931</v>
      </c>
      <c r="F172" s="17">
        <f t="shared" si="230"/>
        <v>165.25540196767562</v>
      </c>
      <c r="G172" s="17">
        <f t="shared" si="230"/>
        <v>188.08626321843465</v>
      </c>
      <c r="H172" s="17">
        <f t="shared" si="230"/>
        <v>177.56776282822682</v>
      </c>
      <c r="I172" s="17">
        <f t="shared" si="230"/>
        <v>213.614860465281</v>
      </c>
      <c r="J172" s="26">
        <f t="shared" si="221"/>
        <v>203.99253873626921</v>
      </c>
      <c r="K172" s="26">
        <f t="shared" ref="K172:N172" si="236">J172*(1+($C172+K$62))</f>
        <v>202.17945616230338</v>
      </c>
      <c r="L172" s="26">
        <f t="shared" si="236"/>
        <v>200.28010379176379</v>
      </c>
      <c r="M172" s="26">
        <f t="shared" si="236"/>
        <v>198.31137234353727</v>
      </c>
      <c r="N172" s="26">
        <f t="shared" si="236"/>
        <v>196.36199330946403</v>
      </c>
      <c r="O172" s="101">
        <f t="shared" si="233"/>
        <v>0</v>
      </c>
      <c r="P172" s="101">
        <f t="shared" si="233"/>
        <v>0</v>
      </c>
      <c r="Q172" s="101">
        <f t="shared" si="233"/>
        <v>0</v>
      </c>
      <c r="R172" s="101">
        <f t="shared" si="233"/>
        <v>0</v>
      </c>
      <c r="S172" s="101">
        <f t="shared" si="233"/>
        <v>0</v>
      </c>
      <c r="U172" s="8" t="s">
        <v>323</v>
      </c>
      <c r="V172" s="8" t="s">
        <v>325</v>
      </c>
      <c r="W172" s="8" t="str">
        <v>WX349</v>
      </c>
      <c r="X172" s="95" t="s">
        <v>300</v>
      </c>
      <c r="Y172" s="25">
        <f t="shared" si="226"/>
        <v>160.16370733134931</v>
      </c>
      <c r="Z172" s="25">
        <f t="shared" si="191"/>
        <v>165.25540196767562</v>
      </c>
      <c r="AA172" s="25">
        <f t="shared" si="192"/>
        <v>188.08626321843465</v>
      </c>
      <c r="AB172" s="25">
        <f t="shared" si="193"/>
        <v>177.56776282822682</v>
      </c>
      <c r="AC172" s="25">
        <f t="shared" si="194"/>
        <v>213.614860465281</v>
      </c>
      <c r="AD172" s="25">
        <f t="shared" si="195"/>
        <v>203.99253873626921</v>
      </c>
      <c r="AE172" s="25">
        <f t="shared" si="196"/>
        <v>202.17945616230338</v>
      </c>
      <c r="AF172" s="25">
        <f t="shared" si="197"/>
        <v>200.28010379176379</v>
      </c>
      <c r="AG172" s="25">
        <f t="shared" si="198"/>
        <v>198.31137234353727</v>
      </c>
      <c r="AH172" s="25">
        <f t="shared" si="199"/>
        <v>196.36199330946403</v>
      </c>
      <c r="AI172" s="25">
        <f t="shared" si="200"/>
        <v>0</v>
      </c>
      <c r="AJ172" s="25">
        <f t="shared" si="201"/>
        <v>0</v>
      </c>
      <c r="AK172" s="25">
        <f t="shared" si="202"/>
        <v>0</v>
      </c>
      <c r="AL172" s="25">
        <f t="shared" si="203"/>
        <v>0</v>
      </c>
      <c r="AM172" s="25">
        <f t="shared" si="204"/>
        <v>0</v>
      </c>
    </row>
    <row r="173" spans="1:39" s="95" customFormat="1" x14ac:dyDescent="0.35">
      <c r="A173" s="8" t="str">
        <v>WX351</v>
      </c>
      <c r="B173" s="95" t="s">
        <v>301</v>
      </c>
      <c r="C173" s="22">
        <f>IF($B$2="Discounted",INDEX('Top Down inputs'!$D$50:$F$89,MATCH($A173,'Top Down inputs'!$A$50:$A$89,0),MATCH('Copper Weighted Price'!$B$147,'Top Down inputs'!$D$47:$F$47,0)),INDEX('Top Down inputs'!$D$5:$F$44,MATCH($A173,'Top Down inputs'!$A$5:$A$44,0),MATCH('Copper Weighted Price'!$B$147,'Top Down inputs'!$D$2:$F$2,0)))</f>
        <v>-0.03</v>
      </c>
      <c r="D173" s="17">
        <f t="shared" si="230"/>
        <v>234.60654969769587</v>
      </c>
      <c r="E173" s="17">
        <f t="shared" si="230"/>
        <v>146.50716199577886</v>
      </c>
      <c r="F173" s="17">
        <f t="shared" si="230"/>
        <v>137.22644513844318</v>
      </c>
      <c r="G173" s="17">
        <f t="shared" si="230"/>
        <v>146.95742389814015</v>
      </c>
      <c r="H173" s="17">
        <f t="shared" si="230"/>
        <v>198.39520894139395</v>
      </c>
      <c r="I173" s="17">
        <f t="shared" si="230"/>
        <v>177.67161669390987</v>
      </c>
      <c r="J173" s="26">
        <f t="shared" si="221"/>
        <v>232.67767177924611</v>
      </c>
      <c r="K173" s="26">
        <f t="shared" ref="K173:N173" si="237">J173*(1+($C173+K$62))</f>
        <v>230.60963618016328</v>
      </c>
      <c r="L173" s="26">
        <f t="shared" si="237"/>
        <v>228.44319965163464</v>
      </c>
      <c r="M173" s="26">
        <f t="shared" si="237"/>
        <v>226.19762806078271</v>
      </c>
      <c r="N173" s="26">
        <f t="shared" si="237"/>
        <v>223.97413019231485</v>
      </c>
      <c r="O173" s="101">
        <f t="shared" si="233"/>
        <v>191.93804703827539</v>
      </c>
      <c r="P173" s="101">
        <f t="shared" si="233"/>
        <v>195.83425630058952</v>
      </c>
      <c r="Q173" s="101">
        <f t="shared" si="233"/>
        <v>0</v>
      </c>
      <c r="R173" s="101">
        <f t="shared" si="233"/>
        <v>0</v>
      </c>
      <c r="S173" s="101">
        <f t="shared" si="233"/>
        <v>0</v>
      </c>
      <c r="U173" s="8" t="s">
        <v>323</v>
      </c>
      <c r="V173" s="8" t="s">
        <v>325</v>
      </c>
      <c r="W173" s="8" t="str">
        <v>WX351</v>
      </c>
      <c r="X173" s="95" t="s">
        <v>301</v>
      </c>
      <c r="Y173" s="25">
        <f t="shared" si="226"/>
        <v>146.50716199577886</v>
      </c>
      <c r="Z173" s="25">
        <f t="shared" si="191"/>
        <v>137.22644513844318</v>
      </c>
      <c r="AA173" s="25">
        <f t="shared" si="192"/>
        <v>146.95742389814015</v>
      </c>
      <c r="AB173" s="25">
        <f t="shared" si="193"/>
        <v>198.39520894139395</v>
      </c>
      <c r="AC173" s="25">
        <f t="shared" si="194"/>
        <v>177.67161669390987</v>
      </c>
      <c r="AD173" s="25">
        <f t="shared" si="195"/>
        <v>232.67767177924611</v>
      </c>
      <c r="AE173" s="25">
        <f t="shared" si="196"/>
        <v>230.60963618016328</v>
      </c>
      <c r="AF173" s="25">
        <f t="shared" si="197"/>
        <v>228.44319965163464</v>
      </c>
      <c r="AG173" s="25">
        <f t="shared" si="198"/>
        <v>226.19762806078271</v>
      </c>
      <c r="AH173" s="25">
        <f t="shared" si="199"/>
        <v>223.97413019231485</v>
      </c>
      <c r="AI173" s="25">
        <f t="shared" si="200"/>
        <v>191.93804703827539</v>
      </c>
      <c r="AJ173" s="25">
        <f t="shared" si="201"/>
        <v>195.83425630058952</v>
      </c>
      <c r="AK173" s="25">
        <f t="shared" si="202"/>
        <v>0</v>
      </c>
      <c r="AL173" s="25">
        <f t="shared" si="203"/>
        <v>0</v>
      </c>
      <c r="AM173" s="25">
        <f t="shared" si="204"/>
        <v>0</v>
      </c>
    </row>
    <row r="174" spans="1:39" s="95" customFormat="1" x14ac:dyDescent="0.35">
      <c r="A174" s="8" t="str">
        <v>WX355</v>
      </c>
      <c r="B174" s="95" t="s">
        <v>302</v>
      </c>
      <c r="C174" s="22">
        <f>IF($B$2="Discounted",INDEX('Top Down inputs'!$D$50:$F$89,MATCH($A174,'Top Down inputs'!$A$50:$A$89,0),MATCH('Copper Weighted Price'!$B$147,'Top Down inputs'!$D$47:$F$47,0)),INDEX('Top Down inputs'!$D$5:$F$44,MATCH($A174,'Top Down inputs'!$A$5:$A$44,0),MATCH('Copper Weighted Price'!$B$147,'Top Down inputs'!$D$2:$F$2,0)))</f>
        <v>0.10249999999999999</v>
      </c>
      <c r="D174" s="17">
        <f t="shared" si="230"/>
        <v>43.76551815064753</v>
      </c>
      <c r="E174" s="17">
        <f t="shared" si="230"/>
        <v>50.125629284969257</v>
      </c>
      <c r="F174" s="17">
        <f t="shared" si="230"/>
        <v>34.524204163060958</v>
      </c>
      <c r="G174" s="17">
        <f t="shared" si="230"/>
        <v>29.322975221150795</v>
      </c>
      <c r="H174" s="17">
        <f t="shared" si="230"/>
        <v>43.682859281559786</v>
      </c>
      <c r="I174" s="17">
        <f t="shared" si="230"/>
        <v>43.051979449832046</v>
      </c>
      <c r="J174" s="26">
        <f t="shared" si="221"/>
        <v>49.204619873484319</v>
      </c>
      <c r="K174" s="26">
        <f t="shared" ref="K174:N174" si="238">J174*(1+($C174+K$62))</f>
        <v>55.286902095519856</v>
      </c>
      <c r="L174" s="26">
        <f t="shared" si="238"/>
        <v>62.09302998247513</v>
      </c>
      <c r="M174" s="26">
        <f t="shared" si="238"/>
        <v>69.709988782439723</v>
      </c>
      <c r="N174" s="26">
        <f t="shared" si="238"/>
        <v>78.261320754026514</v>
      </c>
      <c r="O174" s="101">
        <f t="shared" si="233"/>
        <v>0</v>
      </c>
      <c r="P174" s="101">
        <f t="shared" si="233"/>
        <v>0</v>
      </c>
      <c r="Q174" s="101">
        <f t="shared" si="233"/>
        <v>0</v>
      </c>
      <c r="R174" s="101">
        <f t="shared" si="233"/>
        <v>0</v>
      </c>
      <c r="S174" s="101">
        <f t="shared" si="233"/>
        <v>0</v>
      </c>
      <c r="U174" s="8" t="s">
        <v>13</v>
      </c>
      <c r="V174" s="8" t="s">
        <v>325</v>
      </c>
      <c r="W174" s="8" t="str">
        <v>WX355</v>
      </c>
      <c r="X174" s="95" t="s">
        <v>302</v>
      </c>
      <c r="Y174" s="25">
        <f t="shared" si="226"/>
        <v>50.125629284969257</v>
      </c>
      <c r="Z174" s="25">
        <f t="shared" si="191"/>
        <v>34.524204163060958</v>
      </c>
      <c r="AA174" s="25">
        <f t="shared" si="192"/>
        <v>29.322975221150795</v>
      </c>
      <c r="AB174" s="25">
        <f t="shared" si="193"/>
        <v>43.682859281559786</v>
      </c>
      <c r="AC174" s="25">
        <f t="shared" si="194"/>
        <v>43.051979449832046</v>
      </c>
      <c r="AD174" s="25">
        <f t="shared" si="195"/>
        <v>49.204619873484319</v>
      </c>
      <c r="AE174" s="25">
        <f t="shared" si="196"/>
        <v>55.286902095519856</v>
      </c>
      <c r="AF174" s="25">
        <f t="shared" si="197"/>
        <v>62.09302998247513</v>
      </c>
      <c r="AG174" s="25">
        <f t="shared" si="198"/>
        <v>69.709988782439723</v>
      </c>
      <c r="AH174" s="25">
        <f t="shared" si="199"/>
        <v>78.261320754026514</v>
      </c>
      <c r="AI174" s="25">
        <f t="shared" si="200"/>
        <v>0</v>
      </c>
      <c r="AJ174" s="25">
        <f t="shared" si="201"/>
        <v>0</v>
      </c>
      <c r="AK174" s="25">
        <f t="shared" si="202"/>
        <v>0</v>
      </c>
      <c r="AL174" s="25">
        <f t="shared" si="203"/>
        <v>0</v>
      </c>
      <c r="AM174" s="25">
        <f t="shared" si="204"/>
        <v>0</v>
      </c>
    </row>
    <row r="175" spans="1:39" s="95" customFormat="1" x14ac:dyDescent="0.35">
      <c r="A175" s="8" t="str">
        <v>WN354</v>
      </c>
      <c r="B175" s="95" t="s">
        <v>303</v>
      </c>
      <c r="C175" s="22">
        <f>IF($B$2="Discounted",INDEX('Top Down inputs'!$D$50:$F$89,MATCH($A175,'Top Down inputs'!$A$50:$A$89,0),MATCH('Copper Weighted Price'!$B$147,'Top Down inputs'!$D$47:$F$47,0)),INDEX('Top Down inputs'!$D$5:$F$44,MATCH($A175,'Top Down inputs'!$A$5:$A$44,0),MATCH('Copper Weighted Price'!$B$147,'Top Down inputs'!$D$2:$F$2,0)))</f>
        <v>0.10249999999999999</v>
      </c>
      <c r="D175" s="17">
        <f t="shared" si="230"/>
        <v>34.374952289070642</v>
      </c>
      <c r="E175" s="17">
        <f t="shared" si="230"/>
        <v>16.827012662210763</v>
      </c>
      <c r="F175" s="17">
        <f t="shared" si="230"/>
        <v>34.228506986419504</v>
      </c>
      <c r="G175" s="17">
        <f t="shared" si="230"/>
        <v>34.680170834576145</v>
      </c>
      <c r="H175" s="17">
        <f t="shared" si="230"/>
        <v>35.170288403914441</v>
      </c>
      <c r="I175" s="17">
        <f t="shared" si="230"/>
        <v>36.039618407172796</v>
      </c>
      <c r="J175" s="26">
        <f t="shared" si="221"/>
        <v>38.647010980900625</v>
      </c>
      <c r="K175" s="26">
        <f t="shared" ref="K175:N175" si="239">J175*(1+($C175+K$62))</f>
        <v>43.424245891531768</v>
      </c>
      <c r="L175" s="26">
        <f t="shared" si="239"/>
        <v>48.770014233222</v>
      </c>
      <c r="M175" s="26">
        <f t="shared" si="239"/>
        <v>54.752637229603131</v>
      </c>
      <c r="N175" s="26">
        <f t="shared" si="239"/>
        <v>61.469149245283482</v>
      </c>
      <c r="O175" s="101">
        <f t="shared" si="233"/>
        <v>0</v>
      </c>
      <c r="P175" s="101">
        <f t="shared" si="233"/>
        <v>0</v>
      </c>
      <c r="Q175" s="101">
        <f t="shared" si="233"/>
        <v>0</v>
      </c>
      <c r="R175" s="101">
        <f t="shared" si="233"/>
        <v>0</v>
      </c>
      <c r="S175" s="101">
        <f t="shared" si="233"/>
        <v>0</v>
      </c>
      <c r="U175" s="8" t="s">
        <v>13</v>
      </c>
      <c r="V175" s="8" t="s">
        <v>325</v>
      </c>
      <c r="W175" s="8" t="str">
        <v>WN354</v>
      </c>
      <c r="X175" s="95" t="s">
        <v>303</v>
      </c>
      <c r="Y175" s="25">
        <f t="shared" si="226"/>
        <v>16.827012662210763</v>
      </c>
      <c r="Z175" s="25">
        <f t="shared" si="191"/>
        <v>34.228506986419504</v>
      </c>
      <c r="AA175" s="25">
        <f t="shared" si="192"/>
        <v>34.680170834576145</v>
      </c>
      <c r="AB175" s="25">
        <f t="shared" si="193"/>
        <v>35.170288403914441</v>
      </c>
      <c r="AC175" s="25">
        <f t="shared" si="194"/>
        <v>36.039618407172796</v>
      </c>
      <c r="AD175" s="25">
        <f t="shared" si="195"/>
        <v>38.647010980900625</v>
      </c>
      <c r="AE175" s="25">
        <f t="shared" si="196"/>
        <v>43.424245891531768</v>
      </c>
      <c r="AF175" s="25">
        <f t="shared" si="197"/>
        <v>48.770014233222</v>
      </c>
      <c r="AG175" s="25">
        <f t="shared" si="198"/>
        <v>54.752637229603131</v>
      </c>
      <c r="AH175" s="25">
        <f t="shared" si="199"/>
        <v>61.469149245283482</v>
      </c>
      <c r="AI175" s="25">
        <f t="shared" si="200"/>
        <v>0</v>
      </c>
      <c r="AJ175" s="25">
        <f t="shared" si="201"/>
        <v>0</v>
      </c>
      <c r="AK175" s="25">
        <f t="shared" si="202"/>
        <v>0</v>
      </c>
      <c r="AL175" s="25">
        <f t="shared" si="203"/>
        <v>0</v>
      </c>
      <c r="AM175" s="25">
        <f t="shared" si="204"/>
        <v>0</v>
      </c>
    </row>
    <row r="176" spans="1:39" s="95" customFormat="1" x14ac:dyDescent="0.35">
      <c r="A176" s="8" t="str">
        <v>WN158</v>
      </c>
      <c r="B176" s="95" t="s">
        <v>304</v>
      </c>
      <c r="C176" s="22">
        <f>IF($B$2="Discounted",INDEX('Top Down inputs'!$D$50:$F$89,MATCH($A176,'Top Down inputs'!$A$50:$A$89,0),MATCH('Copper Weighted Price'!$B$147,'Top Down inputs'!$D$47:$F$47,0)),INDEX('Top Down inputs'!$D$5:$F$44,MATCH($A176,'Top Down inputs'!$A$5:$A$44,0),MATCH('Copper Weighted Price'!$B$147,'Top Down inputs'!$D$2:$F$2,0)))</f>
        <v>0.02</v>
      </c>
      <c r="D176" s="17">
        <f t="shared" si="230"/>
        <v>9.8366416206435279</v>
      </c>
      <c r="E176" s="17">
        <f t="shared" si="230"/>
        <v>5.7927197143932707</v>
      </c>
      <c r="F176" s="17">
        <f t="shared" si="230"/>
        <v>7.9793052004357152</v>
      </c>
      <c r="G176" s="17">
        <f t="shared" si="230"/>
        <v>7.4757449866381718</v>
      </c>
      <c r="H176" s="17">
        <f t="shared" si="230"/>
        <v>9.2675794453764322</v>
      </c>
      <c r="I176" s="17">
        <f t="shared" si="230"/>
        <v>8.0114935599107273</v>
      </c>
      <c r="J176" s="26">
        <f t="shared" si="221"/>
        <v>10.247599229764278</v>
      </c>
      <c r="K176" s="26">
        <f t="shared" ref="K176:N176" si="240">J176*(1+($C176+K$62))</f>
        <v>10.6688986855459</v>
      </c>
      <c r="L176" s="26">
        <f t="shared" si="240"/>
        <v>11.102115840037444</v>
      </c>
      <c r="M176" s="26">
        <f t="shared" si="240"/>
        <v>11.548089051306979</v>
      </c>
      <c r="N176" s="26">
        <f t="shared" si="240"/>
        <v>12.011977055399411</v>
      </c>
      <c r="O176" s="101">
        <f t="shared" si="233"/>
        <v>6.0937757912152035</v>
      </c>
      <c r="P176" s="101">
        <f t="shared" si="233"/>
        <v>6.5752107352276159</v>
      </c>
      <c r="Q176" s="101">
        <f t="shared" si="233"/>
        <v>14.574289268360525</v>
      </c>
      <c r="R176" s="101">
        <f t="shared" si="233"/>
        <v>0</v>
      </c>
      <c r="S176" s="101">
        <f t="shared" si="233"/>
        <v>0</v>
      </c>
      <c r="U176" s="8" t="s">
        <v>323</v>
      </c>
      <c r="V176" s="8" t="s">
        <v>19</v>
      </c>
      <c r="W176" s="8" t="str">
        <v>WN158</v>
      </c>
      <c r="X176" s="95" t="s">
        <v>304</v>
      </c>
      <c r="Y176" s="25">
        <f t="shared" si="226"/>
        <v>5.7927197143932707</v>
      </c>
      <c r="Z176" s="25">
        <f t="shared" si="191"/>
        <v>7.9793052004357152</v>
      </c>
      <c r="AA176" s="25">
        <f t="shared" si="192"/>
        <v>7.4757449866381718</v>
      </c>
      <c r="AB176" s="25">
        <f t="shared" si="193"/>
        <v>9.2675794453764322</v>
      </c>
      <c r="AC176" s="25">
        <f t="shared" si="194"/>
        <v>8.0114935599107273</v>
      </c>
      <c r="AD176" s="25">
        <f t="shared" si="195"/>
        <v>10.247599229764278</v>
      </c>
      <c r="AE176" s="25">
        <f t="shared" si="196"/>
        <v>10.6688986855459</v>
      </c>
      <c r="AF176" s="25">
        <f t="shared" si="197"/>
        <v>11.102115840037444</v>
      </c>
      <c r="AG176" s="25">
        <f t="shared" si="198"/>
        <v>11.548089051306979</v>
      </c>
      <c r="AH176" s="25">
        <f t="shared" si="199"/>
        <v>12.011977055399411</v>
      </c>
      <c r="AI176" s="25">
        <f t="shared" si="200"/>
        <v>6.0937757912152035</v>
      </c>
      <c r="AJ176" s="25">
        <f t="shared" si="201"/>
        <v>6.5752107352276159</v>
      </c>
      <c r="AK176" s="25">
        <f t="shared" si="202"/>
        <v>14.574289268360525</v>
      </c>
      <c r="AL176" s="25">
        <f t="shared" si="203"/>
        <v>0</v>
      </c>
      <c r="AM176" s="25">
        <f t="shared" si="204"/>
        <v>0</v>
      </c>
    </row>
    <row r="177" spans="1:39" s="95" customFormat="1" x14ac:dyDescent="0.35">
      <c r="A177" s="8" t="str">
        <v>WX135</v>
      </c>
      <c r="B177" s="95" t="s">
        <v>305</v>
      </c>
      <c r="C177" s="22">
        <f>IF($B$2="Discounted",INDEX('Top Down inputs'!$D$50:$F$89,MATCH($A177,'Top Down inputs'!$A$50:$A$89,0),MATCH('Copper Weighted Price'!$B$147,'Top Down inputs'!$D$47:$F$47,0)),INDEX('Top Down inputs'!$D$5:$F$44,MATCH($A177,'Top Down inputs'!$A$5:$A$44,0),MATCH('Copper Weighted Price'!$B$147,'Top Down inputs'!$D$2:$F$2,0)))</f>
        <v>0.02</v>
      </c>
      <c r="D177" s="17">
        <f t="shared" si="230"/>
        <v>7.4534372580667618</v>
      </c>
      <c r="E177" s="17">
        <f t="shared" si="230"/>
        <v>7.3702487780951191</v>
      </c>
      <c r="F177" s="17">
        <f t="shared" si="230"/>
        <v>6.1757425070576604</v>
      </c>
      <c r="G177" s="17">
        <f t="shared" si="230"/>
        <v>8.4171224127765836</v>
      </c>
      <c r="H177" s="17">
        <f t="shared" si="230"/>
        <v>7.3969792625346908</v>
      </c>
      <c r="I177" s="17">
        <f t="shared" si="230"/>
        <v>7.9483205359195992</v>
      </c>
      <c r="J177" s="26">
        <f t="shared" si="221"/>
        <v>7.7648287749517948</v>
      </c>
      <c r="K177" s="26">
        <f t="shared" ref="K177:N177" si="241">J177*(1+($C177+K$62))</f>
        <v>8.0840565339397816</v>
      </c>
      <c r="L177" s="26">
        <f t="shared" si="241"/>
        <v>8.4123145923958855</v>
      </c>
      <c r="M177" s="26">
        <f t="shared" si="241"/>
        <v>8.7502381924587471</v>
      </c>
      <c r="N177" s="26">
        <f t="shared" si="241"/>
        <v>9.1017362206085775</v>
      </c>
      <c r="O177" s="101">
        <f t="shared" si="233"/>
        <v>6.6338302293221574</v>
      </c>
      <c r="P177" s="101">
        <f t="shared" si="233"/>
        <v>7.1579318363497242</v>
      </c>
      <c r="Q177" s="101">
        <f t="shared" si="233"/>
        <v>15.865920249103105</v>
      </c>
      <c r="R177" s="101">
        <f t="shared" si="233"/>
        <v>0</v>
      </c>
      <c r="S177" s="101">
        <f t="shared" si="233"/>
        <v>0</v>
      </c>
      <c r="U177" s="8" t="s">
        <v>323</v>
      </c>
      <c r="V177" s="8" t="s">
        <v>19</v>
      </c>
      <c r="W177" s="8" t="str">
        <v>WX135</v>
      </c>
      <c r="X177" s="95" t="s">
        <v>305</v>
      </c>
      <c r="Y177" s="25">
        <f t="shared" si="226"/>
        <v>7.3702487780951191</v>
      </c>
      <c r="Z177" s="25">
        <f t="shared" si="191"/>
        <v>6.1757425070576604</v>
      </c>
      <c r="AA177" s="25">
        <f t="shared" si="192"/>
        <v>8.4171224127765836</v>
      </c>
      <c r="AB177" s="25">
        <f t="shared" si="193"/>
        <v>7.3969792625346908</v>
      </c>
      <c r="AC177" s="25">
        <f t="shared" si="194"/>
        <v>7.9483205359195992</v>
      </c>
      <c r="AD177" s="25">
        <f t="shared" si="195"/>
        <v>7.7648287749517948</v>
      </c>
      <c r="AE177" s="25">
        <f t="shared" si="196"/>
        <v>8.0840565339397816</v>
      </c>
      <c r="AF177" s="25">
        <f t="shared" si="197"/>
        <v>8.4123145923958855</v>
      </c>
      <c r="AG177" s="25">
        <f t="shared" si="198"/>
        <v>8.7502381924587471</v>
      </c>
      <c r="AH177" s="25">
        <f t="shared" si="199"/>
        <v>9.1017362206085775</v>
      </c>
      <c r="AI177" s="25">
        <f t="shared" si="200"/>
        <v>6.6338302293221574</v>
      </c>
      <c r="AJ177" s="25">
        <f t="shared" si="201"/>
        <v>7.1579318363497242</v>
      </c>
      <c r="AK177" s="25">
        <f t="shared" si="202"/>
        <v>15.865920249103105</v>
      </c>
      <c r="AL177" s="25">
        <f t="shared" si="203"/>
        <v>0</v>
      </c>
      <c r="AM177" s="25">
        <f t="shared" si="204"/>
        <v>0</v>
      </c>
    </row>
    <row r="178" spans="1:39" s="95" customFormat="1" x14ac:dyDescent="0.35">
      <c r="A178" s="8" t="str">
        <v>WN138</v>
      </c>
      <c r="B178" s="95" t="s">
        <v>306</v>
      </c>
      <c r="C178" s="22">
        <f>IF($B$2="Discounted",INDEX('Top Down inputs'!$D$50:$F$89,MATCH($A178,'Top Down inputs'!$A$50:$A$89,0),MATCH('Copper Weighted Price'!$B$147,'Top Down inputs'!$D$47:$F$47,0)),INDEX('Top Down inputs'!$D$5:$F$44,MATCH($A178,'Top Down inputs'!$A$5:$A$44,0),MATCH('Copper Weighted Price'!$B$147,'Top Down inputs'!$D$2:$F$2,0)))</f>
        <v>5.5E-2</v>
      </c>
      <c r="D178" s="17">
        <f t="shared" ref="D178:I187" si="242">D93</f>
        <v>43.43429707832729</v>
      </c>
      <c r="E178" s="17">
        <f t="shared" si="242"/>
        <v>23.14265210480789</v>
      </c>
      <c r="F178" s="17">
        <f t="shared" si="242"/>
        <v>23.573780774720682</v>
      </c>
      <c r="G178" s="17">
        <f t="shared" si="242"/>
        <v>32.65330613558212</v>
      </c>
      <c r="H178" s="17">
        <f t="shared" si="242"/>
        <v>43.275812271103192</v>
      </c>
      <c r="I178" s="17">
        <f t="shared" si="242"/>
        <v>32.673857038220149</v>
      </c>
      <c r="J178" s="26">
        <f t="shared" si="221"/>
        <v>46.76910611685625</v>
      </c>
      <c r="K178" s="26">
        <f t="shared" ref="K178:N178" si="243">J178*(1+($C178+K$62))</f>
        <v>50.328797034721951</v>
      </c>
      <c r="L178" s="26">
        <f t="shared" si="243"/>
        <v>54.13393650744694</v>
      </c>
      <c r="M178" s="26">
        <f t="shared" si="243"/>
        <v>58.203190453561113</v>
      </c>
      <c r="N178" s="26">
        <f t="shared" si="243"/>
        <v>62.578330665228648</v>
      </c>
      <c r="O178" s="101">
        <f t="shared" si="233"/>
        <v>0</v>
      </c>
      <c r="P178" s="101">
        <f t="shared" si="233"/>
        <v>0</v>
      </c>
      <c r="Q178" s="101">
        <f t="shared" si="233"/>
        <v>0</v>
      </c>
      <c r="R178" s="101">
        <f t="shared" si="233"/>
        <v>0</v>
      </c>
      <c r="S178" s="101">
        <f t="shared" si="233"/>
        <v>0</v>
      </c>
      <c r="U178" s="8" t="s">
        <v>13</v>
      </c>
      <c r="V178" s="8" t="s">
        <v>19</v>
      </c>
      <c r="W178" s="8" t="str">
        <v>WN138</v>
      </c>
      <c r="X178" s="95" t="s">
        <v>306</v>
      </c>
      <c r="Y178" s="25">
        <f t="shared" si="226"/>
        <v>23.14265210480789</v>
      </c>
      <c r="Z178" s="25">
        <f t="shared" si="191"/>
        <v>23.573780774720682</v>
      </c>
      <c r="AA178" s="25">
        <f t="shared" si="192"/>
        <v>32.65330613558212</v>
      </c>
      <c r="AB178" s="25">
        <f t="shared" si="193"/>
        <v>43.275812271103192</v>
      </c>
      <c r="AC178" s="25">
        <f t="shared" si="194"/>
        <v>32.673857038220149</v>
      </c>
      <c r="AD178" s="25">
        <f t="shared" si="195"/>
        <v>46.76910611685625</v>
      </c>
      <c r="AE178" s="25">
        <f t="shared" si="196"/>
        <v>50.328797034721951</v>
      </c>
      <c r="AF178" s="25">
        <f t="shared" si="197"/>
        <v>54.13393650744694</v>
      </c>
      <c r="AG178" s="25">
        <f t="shared" si="198"/>
        <v>58.203190453561113</v>
      </c>
      <c r="AH178" s="25">
        <f t="shared" si="199"/>
        <v>62.578330665228648</v>
      </c>
      <c r="AI178" s="25">
        <f t="shared" si="200"/>
        <v>0</v>
      </c>
      <c r="AJ178" s="25">
        <f t="shared" si="201"/>
        <v>0</v>
      </c>
      <c r="AK178" s="25">
        <f t="shared" si="202"/>
        <v>0</v>
      </c>
      <c r="AL178" s="25">
        <f t="shared" si="203"/>
        <v>0</v>
      </c>
      <c r="AM178" s="25">
        <f t="shared" si="204"/>
        <v>0</v>
      </c>
    </row>
    <row r="179" spans="1:39" s="95" customFormat="1" x14ac:dyDescent="0.35">
      <c r="A179" s="8" t="str">
        <v>WX134</v>
      </c>
      <c r="B179" s="95" t="s">
        <v>307</v>
      </c>
      <c r="C179" s="22">
        <f>IF($B$2="Discounted",INDEX('Top Down inputs'!$D$50:$F$89,MATCH($A179,'Top Down inputs'!$A$50:$A$89,0),MATCH('Copper Weighted Price'!$B$147,'Top Down inputs'!$D$47:$F$47,0)),INDEX('Top Down inputs'!$D$5:$F$44,MATCH($A179,'Top Down inputs'!$A$5:$A$44,0),MATCH('Copper Weighted Price'!$B$147,'Top Down inputs'!$D$2:$F$2,0)))</f>
        <v>5.5E-2</v>
      </c>
      <c r="D179" s="17">
        <f t="shared" si="242"/>
        <v>43.823716225741926</v>
      </c>
      <c r="E179" s="17">
        <f t="shared" si="242"/>
        <v>25.646713958030944</v>
      </c>
      <c r="F179" s="17">
        <f t="shared" si="242"/>
        <v>32.908778683021296</v>
      </c>
      <c r="G179" s="17">
        <f t="shared" si="242"/>
        <v>34.042787479387577</v>
      </c>
      <c r="H179" s="17">
        <f t="shared" si="242"/>
        <v>38.872034324919163</v>
      </c>
      <c r="I179" s="17">
        <f t="shared" si="242"/>
        <v>39.101721254499225</v>
      </c>
      <c r="J179" s="26">
        <f t="shared" si="221"/>
        <v>47.188424182405384</v>
      </c>
      <c r="K179" s="26">
        <f t="shared" ref="K179:N179" si="244">J179*(1+($C179+K$62))</f>
        <v>50.780030243269607</v>
      </c>
      <c r="L179" s="26">
        <f t="shared" si="244"/>
        <v>54.619285478627759</v>
      </c>
      <c r="M179" s="26">
        <f t="shared" si="244"/>
        <v>58.725023160151572</v>
      </c>
      <c r="N179" s="26">
        <f t="shared" si="244"/>
        <v>63.139389593621992</v>
      </c>
      <c r="O179" s="101">
        <f t="shared" ref="O179:S187" si="245">IF(O50=0,0,O443/O50)</f>
        <v>0</v>
      </c>
      <c r="P179" s="101">
        <f t="shared" si="245"/>
        <v>0</v>
      </c>
      <c r="Q179" s="101">
        <f t="shared" si="245"/>
        <v>0</v>
      </c>
      <c r="R179" s="101">
        <f t="shared" si="245"/>
        <v>0</v>
      </c>
      <c r="S179" s="101">
        <f t="shared" si="245"/>
        <v>0</v>
      </c>
      <c r="U179" s="8" t="s">
        <v>13</v>
      </c>
      <c r="V179" s="8" t="s">
        <v>19</v>
      </c>
      <c r="W179" s="8" t="str">
        <v>WX134</v>
      </c>
      <c r="X179" s="95" t="s">
        <v>307</v>
      </c>
      <c r="Y179" s="25">
        <f t="shared" si="226"/>
        <v>25.646713958030944</v>
      </c>
      <c r="Z179" s="25">
        <f t="shared" si="191"/>
        <v>32.908778683021296</v>
      </c>
      <c r="AA179" s="25">
        <f t="shared" si="192"/>
        <v>34.042787479387577</v>
      </c>
      <c r="AB179" s="25">
        <f t="shared" si="193"/>
        <v>38.872034324919163</v>
      </c>
      <c r="AC179" s="25">
        <f t="shared" si="194"/>
        <v>39.101721254499225</v>
      </c>
      <c r="AD179" s="25">
        <f t="shared" si="195"/>
        <v>47.188424182405384</v>
      </c>
      <c r="AE179" s="25">
        <f t="shared" si="196"/>
        <v>50.780030243269607</v>
      </c>
      <c r="AF179" s="25">
        <f t="shared" si="197"/>
        <v>54.619285478627759</v>
      </c>
      <c r="AG179" s="25">
        <f t="shared" si="198"/>
        <v>58.725023160151572</v>
      </c>
      <c r="AH179" s="25">
        <f t="shared" si="199"/>
        <v>63.139389593621992</v>
      </c>
      <c r="AI179" s="25">
        <f t="shared" si="200"/>
        <v>0</v>
      </c>
      <c r="AJ179" s="25">
        <f t="shared" si="201"/>
        <v>0</v>
      </c>
      <c r="AK179" s="25">
        <f t="shared" si="202"/>
        <v>0</v>
      </c>
      <c r="AL179" s="25">
        <f t="shared" si="203"/>
        <v>0</v>
      </c>
      <c r="AM179" s="25">
        <f t="shared" si="204"/>
        <v>0</v>
      </c>
    </row>
    <row r="180" spans="1:39" s="95" customFormat="1" x14ac:dyDescent="0.35">
      <c r="A180" s="8" t="str">
        <v>SL121</v>
      </c>
      <c r="B180" s="95" t="s">
        <v>211</v>
      </c>
      <c r="C180" s="22">
        <f>IF($B$2="Discounted",INDEX('Top Down inputs'!$D$50:$F$89,MATCH($A180,'Top Down inputs'!$A$50:$A$89,0),MATCH('Copper Weighted Price'!$B$147,'Top Down inputs'!$D$47:$F$47,0)),INDEX('Top Down inputs'!$D$5:$F$44,MATCH($A180,'Top Down inputs'!$A$5:$A$44,0),MATCH('Copper Weighted Price'!$B$147,'Top Down inputs'!$D$2:$F$2,0)))</f>
        <v>-5.0000000000000001E-3</v>
      </c>
      <c r="D180" s="17">
        <f t="shared" si="242"/>
        <v>165.10938825806247</v>
      </c>
      <c r="E180" s="17">
        <f t="shared" si="242"/>
        <v>99.217388024041284</v>
      </c>
      <c r="F180" s="17">
        <f t="shared" si="242"/>
        <v>148.89131354076798</v>
      </c>
      <c r="G180" s="17">
        <f t="shared" si="242"/>
        <v>123.66803461431286</v>
      </c>
      <c r="H180" s="17">
        <f t="shared" si="242"/>
        <v>121.63199030092215</v>
      </c>
      <c r="I180" s="17">
        <f t="shared" si="242"/>
        <v>152.5477887272643</v>
      </c>
      <c r="J180" s="26">
        <f t="shared" si="221"/>
        <v>167.8796337829456</v>
      </c>
      <c r="K180" s="26">
        <f t="shared" ref="K180:N180" si="246">J180*(1+($C180+K$62))</f>
        <v>170.58451300215663</v>
      </c>
      <c r="L180" s="26">
        <f t="shared" si="246"/>
        <v>173.24658862932688</v>
      </c>
      <c r="M180" s="26">
        <f t="shared" si="246"/>
        <v>175.87475838512566</v>
      </c>
      <c r="N180" s="26">
        <f t="shared" si="246"/>
        <v>178.54279776444744</v>
      </c>
      <c r="O180" s="101">
        <f t="shared" si="245"/>
        <v>143.01460709852714</v>
      </c>
      <c r="P180" s="101">
        <f t="shared" si="245"/>
        <v>154.48848018875117</v>
      </c>
      <c r="Q180" s="101">
        <f t="shared" si="245"/>
        <v>616.71964722322969</v>
      </c>
      <c r="R180" s="101">
        <f t="shared" si="245"/>
        <v>0</v>
      </c>
      <c r="S180" s="101">
        <f t="shared" si="245"/>
        <v>0</v>
      </c>
      <c r="U180" s="8" t="s">
        <v>323</v>
      </c>
      <c r="V180" s="8" t="s">
        <v>19</v>
      </c>
      <c r="W180" s="8" t="str">
        <v>SL121</v>
      </c>
      <c r="X180" s="95" t="s">
        <v>211</v>
      </c>
      <c r="Y180" s="25">
        <f t="shared" si="226"/>
        <v>99.217388024041284</v>
      </c>
      <c r="Z180" s="25">
        <f t="shared" si="191"/>
        <v>148.89131354076798</v>
      </c>
      <c r="AA180" s="25">
        <f t="shared" si="192"/>
        <v>123.66803461431286</v>
      </c>
      <c r="AB180" s="25">
        <f t="shared" si="193"/>
        <v>121.63199030092215</v>
      </c>
      <c r="AC180" s="25">
        <f t="shared" si="194"/>
        <v>152.5477887272643</v>
      </c>
      <c r="AD180" s="25">
        <f t="shared" si="195"/>
        <v>167.8796337829456</v>
      </c>
      <c r="AE180" s="25">
        <f t="shared" si="196"/>
        <v>170.58451300215663</v>
      </c>
      <c r="AF180" s="25">
        <f t="shared" si="197"/>
        <v>173.24658862932688</v>
      </c>
      <c r="AG180" s="25">
        <f t="shared" si="198"/>
        <v>175.87475838512566</v>
      </c>
      <c r="AH180" s="25">
        <f t="shared" si="199"/>
        <v>178.54279776444744</v>
      </c>
      <c r="AI180" s="25">
        <f t="shared" si="200"/>
        <v>143.01460709852714</v>
      </c>
      <c r="AJ180" s="25">
        <f t="shared" si="201"/>
        <v>154.48848018875117</v>
      </c>
      <c r="AK180" s="25">
        <f t="shared" si="202"/>
        <v>616.71964722322969</v>
      </c>
      <c r="AL180" s="25">
        <f t="shared" si="203"/>
        <v>0</v>
      </c>
      <c r="AM180" s="25">
        <f t="shared" si="204"/>
        <v>0</v>
      </c>
    </row>
    <row r="181" spans="1:39" s="95" customFormat="1" x14ac:dyDescent="0.35">
      <c r="A181" s="8" t="str">
        <v>SL122</v>
      </c>
      <c r="B181" s="95" t="s">
        <v>207</v>
      </c>
      <c r="C181" s="22">
        <f>IF($B$2="Discounted",INDEX('Top Down inputs'!$D$50:$F$89,MATCH($A181,'Top Down inputs'!$A$50:$A$89,0),MATCH('Copper Weighted Price'!$B$147,'Top Down inputs'!$D$47:$F$47,0)),INDEX('Top Down inputs'!$D$5:$F$44,MATCH($A181,'Top Down inputs'!$A$5:$A$44,0),MATCH('Copper Weighted Price'!$B$147,'Top Down inputs'!$D$2:$F$2,0)))</f>
        <v>-5.0000000000000001E-3</v>
      </c>
      <c r="D181" s="17">
        <f t="shared" si="242"/>
        <v>128.47933888407519</v>
      </c>
      <c r="E181" s="17">
        <f t="shared" si="242"/>
        <v>82.420823306273135</v>
      </c>
      <c r="F181" s="17">
        <f t="shared" si="242"/>
        <v>118.70535779138999</v>
      </c>
      <c r="G181" s="17">
        <f t="shared" si="242"/>
        <v>134.56288533208362</v>
      </c>
      <c r="H181" s="17">
        <f t="shared" si="242"/>
        <v>149.53976934489469</v>
      </c>
      <c r="I181" s="17">
        <f t="shared" si="242"/>
        <v>142.64389088584696</v>
      </c>
      <c r="J181" s="26">
        <f t="shared" si="221"/>
        <v>130.63499652013437</v>
      </c>
      <c r="K181" s="26">
        <f t="shared" ref="K181:N181" si="247">J181*(1+($C181+K$62))</f>
        <v>132.73978957588926</v>
      </c>
      <c r="L181" s="26">
        <f t="shared" si="247"/>
        <v>134.81127515430876</v>
      </c>
      <c r="M181" s="26">
        <f t="shared" si="247"/>
        <v>136.85637698808446</v>
      </c>
      <c r="N181" s="26">
        <f t="shared" si="247"/>
        <v>138.93250324103968</v>
      </c>
      <c r="O181" s="101">
        <f t="shared" si="245"/>
        <v>139.69393898659655</v>
      </c>
      <c r="P181" s="101">
        <f t="shared" si="245"/>
        <v>150.90139925882923</v>
      </c>
      <c r="Q181" s="101">
        <f t="shared" si="245"/>
        <v>602.39998220380687</v>
      </c>
      <c r="R181" s="101">
        <f t="shared" si="245"/>
        <v>0</v>
      </c>
      <c r="S181" s="101">
        <f t="shared" si="245"/>
        <v>0</v>
      </c>
      <c r="U181" s="8" t="s">
        <v>323</v>
      </c>
      <c r="V181" s="8" t="s">
        <v>19</v>
      </c>
      <c r="W181" s="8" t="str">
        <v>SL122</v>
      </c>
      <c r="X181" s="95" t="s">
        <v>207</v>
      </c>
      <c r="Y181" s="25">
        <f t="shared" si="226"/>
        <v>82.420823306273135</v>
      </c>
      <c r="Z181" s="25">
        <f t="shared" si="191"/>
        <v>118.70535779138999</v>
      </c>
      <c r="AA181" s="25">
        <f t="shared" si="192"/>
        <v>134.56288533208362</v>
      </c>
      <c r="AB181" s="25">
        <f t="shared" si="193"/>
        <v>149.53976934489469</v>
      </c>
      <c r="AC181" s="25">
        <f t="shared" si="194"/>
        <v>142.64389088584696</v>
      </c>
      <c r="AD181" s="25">
        <f t="shared" si="195"/>
        <v>130.63499652013437</v>
      </c>
      <c r="AE181" s="25">
        <f t="shared" si="196"/>
        <v>132.73978957588926</v>
      </c>
      <c r="AF181" s="25">
        <f t="shared" si="197"/>
        <v>134.81127515430876</v>
      </c>
      <c r="AG181" s="25">
        <f t="shared" si="198"/>
        <v>136.85637698808446</v>
      </c>
      <c r="AH181" s="25">
        <f t="shared" si="199"/>
        <v>138.93250324103968</v>
      </c>
      <c r="AI181" s="25">
        <f t="shared" si="200"/>
        <v>139.69393898659655</v>
      </c>
      <c r="AJ181" s="25">
        <f t="shared" si="201"/>
        <v>150.90139925882923</v>
      </c>
      <c r="AK181" s="25">
        <f t="shared" si="202"/>
        <v>602.39998220380687</v>
      </c>
      <c r="AL181" s="25">
        <f t="shared" si="203"/>
        <v>0</v>
      </c>
      <c r="AM181" s="25">
        <f t="shared" si="204"/>
        <v>0</v>
      </c>
    </row>
    <row r="182" spans="1:39" s="95" customFormat="1" x14ac:dyDescent="0.35">
      <c r="A182" s="8" t="str">
        <v>SL150</v>
      </c>
      <c r="B182" s="95" t="s">
        <v>213</v>
      </c>
      <c r="C182" s="22">
        <f>IF($B$2="Discounted",INDEX('Top Down inputs'!$D$50:$F$89,MATCH($A182,'Top Down inputs'!$A$50:$A$89,0),MATCH('Copper Weighted Price'!$B$147,'Top Down inputs'!$D$47:$F$47,0)),INDEX('Top Down inputs'!$D$5:$F$44,MATCH($A182,'Top Down inputs'!$A$5:$A$44,0),MATCH('Copper Weighted Price'!$B$147,'Top Down inputs'!$D$2:$F$2,0)))</f>
        <v>-5.0000000000000001E-3</v>
      </c>
      <c r="D182" s="17">
        <f t="shared" si="242"/>
        <v>181.97513741104822</v>
      </c>
      <c r="E182" s="17">
        <f t="shared" si="242"/>
        <v>134.16745104535201</v>
      </c>
      <c r="F182" s="17">
        <f t="shared" si="242"/>
        <v>128.46442226946803</v>
      </c>
      <c r="G182" s="17">
        <f t="shared" si="242"/>
        <v>128.14104619336644</v>
      </c>
      <c r="H182" s="17">
        <f t="shared" si="242"/>
        <v>117.57078965005783</v>
      </c>
      <c r="I182" s="17">
        <f t="shared" si="242"/>
        <v>169.21357749180925</v>
      </c>
      <c r="J182" s="26">
        <f t="shared" si="221"/>
        <v>185.0283605824952</v>
      </c>
      <c r="K182" s="26">
        <f t="shared" ref="K182:N182" si="248">J182*(1+($C182+K$62))</f>
        <v>188.00954034937124</v>
      </c>
      <c r="L182" s="26">
        <f t="shared" si="248"/>
        <v>190.94354418261028</v>
      </c>
      <c r="M182" s="26">
        <f t="shared" si="248"/>
        <v>193.84017869562496</v>
      </c>
      <c r="N182" s="26">
        <f t="shared" si="248"/>
        <v>196.78075547198193</v>
      </c>
      <c r="O182" s="101">
        <f t="shared" si="245"/>
        <v>137.54092636553051</v>
      </c>
      <c r="P182" s="101">
        <f t="shared" si="245"/>
        <v>148.57565327802499</v>
      </c>
      <c r="Q182" s="101">
        <f t="shared" si="245"/>
        <v>593.11557964472945</v>
      </c>
      <c r="R182" s="101">
        <f t="shared" si="245"/>
        <v>0</v>
      </c>
      <c r="S182" s="101">
        <f t="shared" si="245"/>
        <v>0</v>
      </c>
      <c r="U182" s="8" t="s">
        <v>323</v>
      </c>
      <c r="V182" s="8" t="s">
        <v>19</v>
      </c>
      <c r="W182" s="8" t="str">
        <v>SL150</v>
      </c>
      <c r="X182" s="95" t="s">
        <v>213</v>
      </c>
      <c r="Y182" s="25">
        <f t="shared" si="226"/>
        <v>134.16745104535201</v>
      </c>
      <c r="Z182" s="25">
        <f t="shared" si="191"/>
        <v>128.46442226946803</v>
      </c>
      <c r="AA182" s="25">
        <f t="shared" si="192"/>
        <v>128.14104619336644</v>
      </c>
      <c r="AB182" s="25">
        <f t="shared" si="193"/>
        <v>117.57078965005783</v>
      </c>
      <c r="AC182" s="25">
        <f t="shared" si="194"/>
        <v>169.21357749180925</v>
      </c>
      <c r="AD182" s="25">
        <f t="shared" si="195"/>
        <v>185.0283605824952</v>
      </c>
      <c r="AE182" s="25">
        <f t="shared" si="196"/>
        <v>188.00954034937124</v>
      </c>
      <c r="AF182" s="25">
        <f t="shared" si="197"/>
        <v>190.94354418261028</v>
      </c>
      <c r="AG182" s="25">
        <f t="shared" si="198"/>
        <v>193.84017869562496</v>
      </c>
      <c r="AH182" s="25">
        <f t="shared" si="199"/>
        <v>196.78075547198193</v>
      </c>
      <c r="AI182" s="25">
        <f t="shared" si="200"/>
        <v>137.54092636553051</v>
      </c>
      <c r="AJ182" s="25">
        <f t="shared" si="201"/>
        <v>148.57565327802499</v>
      </c>
      <c r="AK182" s="25">
        <f t="shared" si="202"/>
        <v>593.11557964472945</v>
      </c>
      <c r="AL182" s="25">
        <f t="shared" si="203"/>
        <v>0</v>
      </c>
      <c r="AM182" s="25">
        <f t="shared" si="204"/>
        <v>0</v>
      </c>
    </row>
    <row r="183" spans="1:39" s="95" customFormat="1" x14ac:dyDescent="0.35">
      <c r="A183" s="8" t="str">
        <v>SL151</v>
      </c>
      <c r="B183" s="95" t="s">
        <v>209</v>
      </c>
      <c r="C183" s="22">
        <f>IF($B$2="Discounted",INDEX('Top Down inputs'!$D$50:$F$89,MATCH($A183,'Top Down inputs'!$A$50:$A$89,0),MATCH('Copper Weighted Price'!$B$147,'Top Down inputs'!$D$47:$F$47,0)),INDEX('Top Down inputs'!$D$5:$F$44,MATCH($A183,'Top Down inputs'!$A$5:$A$44,0),MATCH('Copper Weighted Price'!$B$147,'Top Down inputs'!$D$2:$F$2,0)))</f>
        <v>-5.0000000000000001E-3</v>
      </c>
      <c r="D183" s="17">
        <f t="shared" si="242"/>
        <v>105.36474531008297</v>
      </c>
      <c r="E183" s="17">
        <f t="shared" si="242"/>
        <v>78.144695358680082</v>
      </c>
      <c r="F183" s="17">
        <f t="shared" si="242"/>
        <v>122.88277206562142</v>
      </c>
      <c r="G183" s="17">
        <f t="shared" si="242"/>
        <v>95.823250253663829</v>
      </c>
      <c r="H183" s="17">
        <f t="shared" si="242"/>
        <v>104.83861066941579</v>
      </c>
      <c r="I183" s="17">
        <f t="shared" si="242"/>
        <v>150.9174375356109</v>
      </c>
      <c r="J183" s="26">
        <f t="shared" si="221"/>
        <v>107.13258066611672</v>
      </c>
      <c r="K183" s="26">
        <f t="shared" ref="K183:N183" si="249">J183*(1+($C183+K$62))</f>
        <v>108.85870243928483</v>
      </c>
      <c r="L183" s="26">
        <f t="shared" si="249"/>
        <v>110.55750905114492</v>
      </c>
      <c r="M183" s="26">
        <f t="shared" si="249"/>
        <v>112.23467859233773</v>
      </c>
      <c r="N183" s="26">
        <f t="shared" si="249"/>
        <v>113.93729097946698</v>
      </c>
      <c r="O183" s="101">
        <f t="shared" si="245"/>
        <v>134.35116674035916</v>
      </c>
      <c r="P183" s="101">
        <f t="shared" si="245"/>
        <v>145.12998344990271</v>
      </c>
      <c r="Q183" s="101">
        <f t="shared" si="245"/>
        <v>579.36042923965715</v>
      </c>
      <c r="R183" s="101">
        <f t="shared" si="245"/>
        <v>0</v>
      </c>
      <c r="S183" s="101">
        <f t="shared" si="245"/>
        <v>0</v>
      </c>
      <c r="U183" s="8" t="s">
        <v>323</v>
      </c>
      <c r="V183" s="8" t="s">
        <v>19</v>
      </c>
      <c r="W183" s="8" t="str">
        <v>SL151</v>
      </c>
      <c r="X183" s="95" t="s">
        <v>209</v>
      </c>
      <c r="Y183" s="25">
        <f t="shared" si="226"/>
        <v>78.144695358680082</v>
      </c>
      <c r="Z183" s="25">
        <f t="shared" si="191"/>
        <v>122.88277206562142</v>
      </c>
      <c r="AA183" s="25">
        <f t="shared" si="192"/>
        <v>95.823250253663829</v>
      </c>
      <c r="AB183" s="25">
        <f t="shared" si="193"/>
        <v>104.83861066941579</v>
      </c>
      <c r="AC183" s="25">
        <f t="shared" si="194"/>
        <v>150.9174375356109</v>
      </c>
      <c r="AD183" s="25">
        <f t="shared" si="195"/>
        <v>107.13258066611672</v>
      </c>
      <c r="AE183" s="25">
        <f t="shared" si="196"/>
        <v>108.85870243928483</v>
      </c>
      <c r="AF183" s="25">
        <f t="shared" si="197"/>
        <v>110.55750905114492</v>
      </c>
      <c r="AG183" s="25">
        <f t="shared" si="198"/>
        <v>112.23467859233773</v>
      </c>
      <c r="AH183" s="25">
        <f t="shared" si="199"/>
        <v>113.93729097946698</v>
      </c>
      <c r="AI183" s="25">
        <f t="shared" si="200"/>
        <v>134.35116674035916</v>
      </c>
      <c r="AJ183" s="25">
        <f t="shared" si="201"/>
        <v>145.12998344990271</v>
      </c>
      <c r="AK183" s="25">
        <f t="shared" si="202"/>
        <v>579.36042923965715</v>
      </c>
      <c r="AL183" s="25">
        <f t="shared" si="203"/>
        <v>0</v>
      </c>
      <c r="AM183" s="25">
        <f t="shared" si="204"/>
        <v>0</v>
      </c>
    </row>
    <row r="184" spans="1:39" s="95" customFormat="1" x14ac:dyDescent="0.35">
      <c r="A184" s="8" t="str">
        <v>SL111</v>
      </c>
      <c r="B184" s="95" t="s">
        <v>316</v>
      </c>
      <c r="C184" s="22">
        <f>IF($B$2="Discounted",INDEX('Top Down inputs'!$D$50:$F$89,MATCH($A184,'Top Down inputs'!$A$50:$A$89,0),MATCH('Copper Weighted Price'!$B$147,'Top Down inputs'!$D$47:$F$47,0)),INDEX('Top Down inputs'!$D$5:$F$44,MATCH($A184,'Top Down inputs'!$A$5:$A$44,0),MATCH('Copper Weighted Price'!$B$147,'Top Down inputs'!$D$2:$F$2,0)))</f>
        <v>-5.0000000000000001E-3</v>
      </c>
      <c r="D184" s="17">
        <f t="shared" si="242"/>
        <v>77.986839011959603</v>
      </c>
      <c r="E184" s="17">
        <f t="shared" si="242"/>
        <v>40.506421453191962</v>
      </c>
      <c r="F184" s="17">
        <f t="shared" si="242"/>
        <v>58.418455156530676</v>
      </c>
      <c r="G184" s="17">
        <f t="shared" si="242"/>
        <v>80.556450255930997</v>
      </c>
      <c r="H184" s="17">
        <f t="shared" si="242"/>
        <v>84.811642488317489</v>
      </c>
      <c r="I184" s="17">
        <f t="shared" si="242"/>
        <v>77.895565054274897</v>
      </c>
      <c r="J184" s="26">
        <f t="shared" si="221"/>
        <v>79.295321188848249</v>
      </c>
      <c r="K184" s="26">
        <f t="shared" ref="K184:N184" si="250">J184*(1+($C184+K$62))</f>
        <v>80.572928612877362</v>
      </c>
      <c r="L184" s="26">
        <f t="shared" si="250"/>
        <v>81.830318429192971</v>
      </c>
      <c r="M184" s="26">
        <f t="shared" si="250"/>
        <v>83.071693337088746</v>
      </c>
      <c r="N184" s="26">
        <f t="shared" si="250"/>
        <v>84.331900038524296</v>
      </c>
      <c r="O184" s="101">
        <f t="shared" si="245"/>
        <v>0</v>
      </c>
      <c r="P184" s="101">
        <f t="shared" si="245"/>
        <v>0</v>
      </c>
      <c r="Q184" s="101">
        <f t="shared" si="245"/>
        <v>0</v>
      </c>
      <c r="R184" s="101">
        <f t="shared" si="245"/>
        <v>0</v>
      </c>
      <c r="S184" s="101">
        <f t="shared" si="245"/>
        <v>0</v>
      </c>
      <c r="U184" s="8" t="s">
        <v>13</v>
      </c>
      <c r="V184" s="8" t="s">
        <v>19</v>
      </c>
      <c r="W184" s="8" t="str">
        <v>SL111</v>
      </c>
      <c r="X184" s="95" t="s">
        <v>316</v>
      </c>
      <c r="Y184" s="25">
        <f t="shared" si="226"/>
        <v>40.506421453191962</v>
      </c>
      <c r="Z184" s="25">
        <f t="shared" si="191"/>
        <v>58.418455156530676</v>
      </c>
      <c r="AA184" s="25">
        <f t="shared" si="192"/>
        <v>80.556450255930997</v>
      </c>
      <c r="AB184" s="25">
        <f t="shared" si="193"/>
        <v>84.811642488317489</v>
      </c>
      <c r="AC184" s="25">
        <f t="shared" si="194"/>
        <v>77.895565054274897</v>
      </c>
      <c r="AD184" s="25">
        <f t="shared" si="195"/>
        <v>79.295321188848249</v>
      </c>
      <c r="AE184" s="25">
        <f t="shared" si="196"/>
        <v>80.572928612877362</v>
      </c>
      <c r="AF184" s="25">
        <f t="shared" si="197"/>
        <v>81.830318429192971</v>
      </c>
      <c r="AG184" s="25">
        <f t="shared" si="198"/>
        <v>83.071693337088746</v>
      </c>
      <c r="AH184" s="25">
        <f t="shared" si="199"/>
        <v>84.331900038524296</v>
      </c>
      <c r="AI184" s="25">
        <f t="shared" si="200"/>
        <v>0</v>
      </c>
      <c r="AJ184" s="25">
        <f t="shared" si="201"/>
        <v>0</v>
      </c>
      <c r="AK184" s="25">
        <f t="shared" si="202"/>
        <v>0</v>
      </c>
      <c r="AL184" s="25">
        <f t="shared" si="203"/>
        <v>0</v>
      </c>
      <c r="AM184" s="25">
        <f t="shared" si="204"/>
        <v>0</v>
      </c>
    </row>
    <row r="185" spans="1:39" s="95" customFormat="1" x14ac:dyDescent="0.35">
      <c r="A185" s="8" t="str">
        <v>SL112</v>
      </c>
      <c r="B185" s="95" t="s">
        <v>318</v>
      </c>
      <c r="C185" s="22">
        <f>IF($B$2="Discounted",INDEX('Top Down inputs'!$D$50:$F$89,MATCH($A185,'Top Down inputs'!$A$50:$A$89,0),MATCH('Copper Weighted Price'!$B$147,'Top Down inputs'!$D$47:$F$47,0)),INDEX('Top Down inputs'!$D$5:$F$44,MATCH($A185,'Top Down inputs'!$A$5:$A$44,0),MATCH('Copper Weighted Price'!$B$147,'Top Down inputs'!$D$2:$F$2,0)))</f>
        <v>-5.0000000000000001E-3</v>
      </c>
      <c r="D185" s="17">
        <f t="shared" si="242"/>
        <v>44.282310748270511</v>
      </c>
      <c r="E185" s="17">
        <f t="shared" si="242"/>
        <v>46.583618633706536</v>
      </c>
      <c r="F185" s="17">
        <f t="shared" si="242"/>
        <v>58.372422162475999</v>
      </c>
      <c r="G185" s="17">
        <f t="shared" si="242"/>
        <v>62.19235586377404</v>
      </c>
      <c r="H185" s="17">
        <f t="shared" si="242"/>
        <v>53.915883744031127</v>
      </c>
      <c r="I185" s="17">
        <f t="shared" si="242"/>
        <v>47.96690627897344</v>
      </c>
      <c r="J185" s="26">
        <f t="shared" si="221"/>
        <v>45.02529014196886</v>
      </c>
      <c r="K185" s="26">
        <f t="shared" ref="K185:N185" si="251">J185*(1+($C185+K$62))</f>
        <v>45.750738303247438</v>
      </c>
      <c r="L185" s="26">
        <f t="shared" si="251"/>
        <v>46.464706548187586</v>
      </c>
      <c r="M185" s="26">
        <f t="shared" si="251"/>
        <v>47.169581244007944</v>
      </c>
      <c r="N185" s="26">
        <f t="shared" si="251"/>
        <v>47.885148966293293</v>
      </c>
      <c r="O185" s="101">
        <f t="shared" si="245"/>
        <v>0</v>
      </c>
      <c r="P185" s="101">
        <f t="shared" si="245"/>
        <v>0</v>
      </c>
      <c r="Q185" s="101">
        <f t="shared" si="245"/>
        <v>0</v>
      </c>
      <c r="R185" s="101">
        <f t="shared" si="245"/>
        <v>0</v>
      </c>
      <c r="S185" s="101">
        <f t="shared" si="245"/>
        <v>0</v>
      </c>
      <c r="U185" s="8" t="s">
        <v>13</v>
      </c>
      <c r="V185" s="8" t="s">
        <v>19</v>
      </c>
      <c r="W185" s="8" t="str">
        <v>SL112</v>
      </c>
      <c r="X185" s="95" t="s">
        <v>318</v>
      </c>
      <c r="Y185" s="25">
        <f t="shared" si="226"/>
        <v>46.583618633706536</v>
      </c>
      <c r="Z185" s="25">
        <f t="shared" si="191"/>
        <v>58.372422162475999</v>
      </c>
      <c r="AA185" s="25">
        <f t="shared" si="192"/>
        <v>62.19235586377404</v>
      </c>
      <c r="AB185" s="25">
        <f t="shared" si="193"/>
        <v>53.915883744031127</v>
      </c>
      <c r="AC185" s="25">
        <f t="shared" si="194"/>
        <v>47.96690627897344</v>
      </c>
      <c r="AD185" s="25">
        <f t="shared" si="195"/>
        <v>45.02529014196886</v>
      </c>
      <c r="AE185" s="25">
        <f t="shared" si="196"/>
        <v>45.750738303247438</v>
      </c>
      <c r="AF185" s="25">
        <f t="shared" si="197"/>
        <v>46.464706548187586</v>
      </c>
      <c r="AG185" s="25">
        <f t="shared" si="198"/>
        <v>47.169581244007944</v>
      </c>
      <c r="AH185" s="25">
        <f t="shared" si="199"/>
        <v>47.885148966293293</v>
      </c>
      <c r="AI185" s="25">
        <f t="shared" si="200"/>
        <v>0</v>
      </c>
      <c r="AJ185" s="25">
        <f t="shared" si="201"/>
        <v>0</v>
      </c>
      <c r="AK185" s="25">
        <f t="shared" si="202"/>
        <v>0</v>
      </c>
      <c r="AL185" s="25">
        <f t="shared" si="203"/>
        <v>0</v>
      </c>
      <c r="AM185" s="25">
        <f t="shared" si="204"/>
        <v>0</v>
      </c>
    </row>
    <row r="186" spans="1:39" s="95" customFormat="1" x14ac:dyDescent="0.35">
      <c r="A186" s="8" t="str">
        <v>SL140</v>
      </c>
      <c r="B186" s="95" t="s">
        <v>320</v>
      </c>
      <c r="C186" s="22">
        <f>IF($B$2="Discounted",INDEX('Top Down inputs'!$D$50:$F$89,MATCH($A186,'Top Down inputs'!$A$50:$A$89,0),MATCH('Copper Weighted Price'!$B$147,'Top Down inputs'!$D$47:$F$47,0)),INDEX('Top Down inputs'!$D$5:$F$44,MATCH($A186,'Top Down inputs'!$A$5:$A$44,0),MATCH('Copper Weighted Price'!$B$147,'Top Down inputs'!$D$2:$F$2,0)))</f>
        <v>-5.0000000000000001E-3</v>
      </c>
      <c r="D186" s="17">
        <f t="shared" si="242"/>
        <v>55.407996679366853</v>
      </c>
      <c r="E186" s="17">
        <f t="shared" si="242"/>
        <v>47.841150305091659</v>
      </c>
      <c r="F186" s="17">
        <f t="shared" si="242"/>
        <v>60.224635945841982</v>
      </c>
      <c r="G186" s="17">
        <f t="shared" si="242"/>
        <v>64.690132358863991</v>
      </c>
      <c r="H186" s="17">
        <f t="shared" si="242"/>
        <v>47.662870765073912</v>
      </c>
      <c r="I186" s="17">
        <f t="shared" si="242"/>
        <v>49.295514762074582</v>
      </c>
      <c r="J186" s="26">
        <f t="shared" si="221"/>
        <v>56.337645541028479</v>
      </c>
      <c r="K186" s="26">
        <f t="shared" ref="K186:N186" si="252">J186*(1+($C186+K$62))</f>
        <v>57.245358544978849</v>
      </c>
      <c r="L186" s="26">
        <f t="shared" si="252"/>
        <v>58.138707367033305</v>
      </c>
      <c r="M186" s="26">
        <f t="shared" si="252"/>
        <v>59.020677935990335</v>
      </c>
      <c r="N186" s="26">
        <f t="shared" si="252"/>
        <v>59.916028095236427</v>
      </c>
      <c r="O186" s="101">
        <f t="shared" si="245"/>
        <v>0</v>
      </c>
      <c r="P186" s="101">
        <f t="shared" si="245"/>
        <v>0</v>
      </c>
      <c r="Q186" s="101">
        <f t="shared" si="245"/>
        <v>0</v>
      </c>
      <c r="R186" s="101">
        <f t="shared" si="245"/>
        <v>0</v>
      </c>
      <c r="S186" s="101">
        <f t="shared" si="245"/>
        <v>0</v>
      </c>
      <c r="U186" s="8" t="s">
        <v>13</v>
      </c>
      <c r="V186" s="8" t="s">
        <v>19</v>
      </c>
      <c r="W186" s="8" t="str">
        <v>SL140</v>
      </c>
      <c r="X186" s="95" t="s">
        <v>320</v>
      </c>
      <c r="Y186" s="25">
        <f t="shared" si="226"/>
        <v>47.841150305091659</v>
      </c>
      <c r="Z186" s="25">
        <f t="shared" si="191"/>
        <v>60.224635945841982</v>
      </c>
      <c r="AA186" s="25">
        <f t="shared" si="192"/>
        <v>64.690132358863991</v>
      </c>
      <c r="AB186" s="25">
        <f t="shared" si="193"/>
        <v>47.662870765073912</v>
      </c>
      <c r="AC186" s="25">
        <f t="shared" si="194"/>
        <v>49.295514762074582</v>
      </c>
      <c r="AD186" s="25">
        <f t="shared" si="195"/>
        <v>56.337645541028479</v>
      </c>
      <c r="AE186" s="25">
        <f t="shared" si="196"/>
        <v>57.245358544978849</v>
      </c>
      <c r="AF186" s="25">
        <f t="shared" si="197"/>
        <v>58.138707367033305</v>
      </c>
      <c r="AG186" s="25">
        <f t="shared" si="198"/>
        <v>59.020677935990335</v>
      </c>
      <c r="AH186" s="25">
        <f t="shared" si="199"/>
        <v>59.916028095236427</v>
      </c>
      <c r="AI186" s="25">
        <f t="shared" si="200"/>
        <v>0</v>
      </c>
      <c r="AJ186" s="25">
        <f t="shared" si="201"/>
        <v>0</v>
      </c>
      <c r="AK186" s="25">
        <f t="shared" si="202"/>
        <v>0</v>
      </c>
      <c r="AL186" s="25">
        <f t="shared" si="203"/>
        <v>0</v>
      </c>
      <c r="AM186" s="25">
        <f t="shared" si="204"/>
        <v>0</v>
      </c>
    </row>
    <row r="187" spans="1:39" s="95" customFormat="1" x14ac:dyDescent="0.35">
      <c r="A187" s="8" t="str">
        <v>SL144</v>
      </c>
      <c r="B187" s="95" t="s">
        <v>322</v>
      </c>
      <c r="C187" s="22">
        <f>IF($B$2="Discounted",INDEX('Top Down inputs'!$D$50:$F$89,MATCH($A187,'Top Down inputs'!$A$50:$A$89,0),MATCH('Copper Weighted Price'!$B$147,'Top Down inputs'!$D$47:$F$47,0)),INDEX('Top Down inputs'!$D$5:$F$44,MATCH($A187,'Top Down inputs'!$A$5:$A$44,0),MATCH('Copper Weighted Price'!$B$147,'Top Down inputs'!$D$2:$F$2,0)))</f>
        <v>-5.0000000000000001E-3</v>
      </c>
      <c r="D187" s="17">
        <f t="shared" si="242"/>
        <v>91.44184809772932</v>
      </c>
      <c r="E187" s="17">
        <f t="shared" si="242"/>
        <v>41.018225270824566</v>
      </c>
      <c r="F187" s="17">
        <f t="shared" si="242"/>
        <v>72.611693146116721</v>
      </c>
      <c r="G187" s="17">
        <f t="shared" si="242"/>
        <v>74.03318651556927</v>
      </c>
      <c r="H187" s="17">
        <f t="shared" si="242"/>
        <v>80.354247180078687</v>
      </c>
      <c r="I187" s="17">
        <f t="shared" si="242"/>
        <v>76.879715448087239</v>
      </c>
      <c r="J187" s="26">
        <f t="shared" si="221"/>
        <v>92.97608169372478</v>
      </c>
      <c r="K187" s="26">
        <f t="shared" ref="K187:N187" si="253">J187*(1+($C187+K$62))</f>
        <v>94.474113739602231</v>
      </c>
      <c r="L187" s="26">
        <f t="shared" si="253"/>
        <v>95.948440049526539</v>
      </c>
      <c r="M187" s="26">
        <f t="shared" si="253"/>
        <v>97.403988411253707</v>
      </c>
      <c r="N187" s="26">
        <f t="shared" si="253"/>
        <v>98.881617601311518</v>
      </c>
      <c r="O187" s="101">
        <f t="shared" si="245"/>
        <v>0</v>
      </c>
      <c r="P187" s="101">
        <f t="shared" si="245"/>
        <v>0</v>
      </c>
      <c r="Q187" s="101">
        <f t="shared" si="245"/>
        <v>0</v>
      </c>
      <c r="R187" s="101">
        <f t="shared" si="245"/>
        <v>0</v>
      </c>
      <c r="S187" s="101">
        <f t="shared" si="245"/>
        <v>0</v>
      </c>
      <c r="U187" s="8" t="s">
        <v>13</v>
      </c>
      <c r="V187" s="8" t="s">
        <v>19</v>
      </c>
      <c r="W187" s="8" t="str">
        <v>SL144</v>
      </c>
      <c r="X187" s="95" t="s">
        <v>322</v>
      </c>
      <c r="Y187" s="25">
        <f t="shared" si="226"/>
        <v>41.018225270824566</v>
      </c>
      <c r="Z187" s="25">
        <f t="shared" si="191"/>
        <v>72.611693146116721</v>
      </c>
      <c r="AA187" s="25">
        <f t="shared" si="192"/>
        <v>74.03318651556927</v>
      </c>
      <c r="AB187" s="25">
        <f t="shared" si="193"/>
        <v>80.354247180078687</v>
      </c>
      <c r="AC187" s="25">
        <f t="shared" si="194"/>
        <v>76.879715448087239</v>
      </c>
      <c r="AD187" s="25">
        <f t="shared" si="195"/>
        <v>92.97608169372478</v>
      </c>
      <c r="AE187" s="25">
        <f t="shared" si="196"/>
        <v>94.474113739602231</v>
      </c>
      <c r="AF187" s="25">
        <f t="shared" si="197"/>
        <v>95.948440049526539</v>
      </c>
      <c r="AG187" s="25">
        <f t="shared" si="198"/>
        <v>97.403988411253707</v>
      </c>
      <c r="AH187" s="25">
        <f t="shared" si="199"/>
        <v>98.881617601311518</v>
      </c>
      <c r="AI187" s="25">
        <f t="shared" si="200"/>
        <v>0</v>
      </c>
      <c r="AJ187" s="25">
        <f t="shared" si="201"/>
        <v>0</v>
      </c>
      <c r="AK187" s="25">
        <f t="shared" si="202"/>
        <v>0</v>
      </c>
      <c r="AL187" s="25">
        <f t="shared" si="203"/>
        <v>0</v>
      </c>
      <c r="AM187" s="25">
        <f t="shared" si="204"/>
        <v>0</v>
      </c>
    </row>
    <row r="188" spans="1:39" x14ac:dyDescent="0.35">
      <c r="A188" s="8"/>
      <c r="X188" s="96" t="s">
        <v>360</v>
      </c>
      <c r="Y188" s="125" cm="1">
        <f t="array" ref="Y188">SUMPRODUCT(IF($U$148:$U$187="Connections",IF($C$19:$C$58="Connections",Y148:Y187*Y19:Y58)))/SUMIF($C$19:$C58,"Connections",Y19:Y58)</f>
        <v>41.306248786115233</v>
      </c>
      <c r="Z188" s="125" cm="1">
        <f t="array" ref="Z188">SUMPRODUCT(IF($U$148:$U$187="Connections",IF($C$19:$C$58="Connections",Z148:Z187*Z19:Z58)))/SUMIF($C$19:$C58,"Connections",Z19:Z58)</f>
        <v>43.248436402054331</v>
      </c>
      <c r="AA188" s="125" cm="1">
        <f t="array" ref="AA188">SUMPRODUCT(IF($U$148:$U$187="Connections",IF($C$19:$C$58="Connections",AA148:AA187*AA19:AA58)))/SUMIF($C$19:$C58,"Connections",AA19:AA58)</f>
        <v>46.896326155791662</v>
      </c>
      <c r="AB188" s="125" cm="1">
        <f t="array" ref="AB188">SUMPRODUCT(IF($U$148:$U$187="Connections",IF($C$19:$C$58="Connections",AB148:AB187*AB19:AB58)))/SUMIF($C$19:$C58,"Connections",AB19:AB58)</f>
        <v>44.1263431580849</v>
      </c>
      <c r="AC188" s="125" cm="1">
        <f t="array" ref="AC188">SUMPRODUCT(IF($U$148:$U$187="Connections",IF($C$19:$C$58="Connections",AC148:AC187*AC19:AC58)))/SUMIF($C$19:$C58,"Connections",AC19:AC58)</f>
        <v>46.552958018032584</v>
      </c>
      <c r="AD188" s="125" cm="1">
        <f t="array" ref="AD188">SUMPRODUCT(IF($U$148:$U$187="Connections",IF($C$19:$C$58="Connections",AD148:AD187*AD19:AD58)))/SUMIF($C$19:$C58,"Connections",AD19:AD58)</f>
        <v>51.269940612980399</v>
      </c>
      <c r="AE188" s="125" cm="1">
        <f t="array" ref="AE188">SUMPRODUCT(IF($U$148:$U$187="Connections",IF($C$19:$C$58="Connections",AE148:AE187*AE19:AE58)))/SUMIF($C$19:$C58,"Connections",AE19:AE58)</f>
        <v>54.863235366371711</v>
      </c>
      <c r="AF188" s="125" cm="1">
        <f t="array" ref="AF188">SUMPRODUCT(IF($U$148:$U$187="Connections",IF($C$19:$C$58="Connections",AF148:AF187*AF19:AF58)))/SUMIF($C$19:$C58,"Connections",AF19:AF58)</f>
        <v>58.342693808303459</v>
      </c>
      <c r="AG188" s="125" cm="1">
        <f t="array" ref="AG188">SUMPRODUCT(IF($U$148:$U$187="Connections",IF($C$19:$C$58="Connections",AG148:AG187*AG19:AG58)))/SUMIF($C$19:$C58,"Connections",AG19:AG58)</f>
        <v>64.167794377283997</v>
      </c>
      <c r="AH188" s="125" cm="1">
        <f t="array" ref="AH188">SUMPRODUCT(IF($U$148:$U$187="Connections",IF($C$19:$C$58="Connections",AH148:AH187*AH19:AH58)))/SUMIF($C$19:$C58,"Connections",AH19:AH58)</f>
        <v>81.213772209899119</v>
      </c>
      <c r="AI188" s="125" cm="1">
        <f t="array" ref="AI188">SUMPRODUCT(IF($U$148:$U$187="Connections",IF($C$19:$C$58="Connections",AI148:AI187*AI19:AI58)))/SUMIF($C$19:$C58,"Connections",AI19:AI58)</f>
        <v>161.67481286039947</v>
      </c>
      <c r="AJ188" s="125" cm="1">
        <f t="array" ref="AJ188">SUMPRODUCT(IF($U$148:$U$187="Connections",IF($C$19:$C$58="Connections",AJ148:AJ187*AJ19:AJ58)))/SUMIF($C$19:$C58,"Connections",AJ19:AJ58)</f>
        <v>157.57950973020579</v>
      </c>
      <c r="AK188" s="125" t="e" cm="1">
        <f t="array" ref="AK188">SUMPRODUCT(IF($U$148:$U$187="Connections",IF($C$19:$C$58="Connections",AK148:AK187*AK19:AK58)))/SUMIF($C$19:$C58,"Connections",AK19:AK58)</f>
        <v>#DIV/0!</v>
      </c>
      <c r="AL188" s="125" t="e" cm="1">
        <f t="array" ref="AL188">SUMPRODUCT(IF($U$148:$U$187="Connections",IF($C$19:$C$58="Connections",AL148:AL187*AL19:AL58)))/SUMIF($C$19:$C58,"Connections",AL19:AL58)</f>
        <v>#DIV/0!</v>
      </c>
      <c r="AM188" s="125" t="e" cm="1">
        <f t="array" ref="AM188">SUMPRODUCT(IF($U$148:$U$187="Connections",IF($C$19:$C$58="Connections",AM148:AM187*AM19:AM58)))/SUMIF($C$19:$C58,"Connections",AM19:AM58)</f>
        <v>#DIV/0!</v>
      </c>
    </row>
    <row r="189" spans="1:39" x14ac:dyDescent="0.35">
      <c r="AD189" t="s">
        <v>225</v>
      </c>
    </row>
    <row r="190" spans="1:39" x14ac:dyDescent="0.35">
      <c r="H190" s="8"/>
      <c r="I190" s="11"/>
      <c r="J190" t="s">
        <v>226</v>
      </c>
      <c r="W190" s="9" t="s">
        <v>227</v>
      </c>
      <c r="Y190" s="27">
        <f>'Top Down inputs'!C140</f>
        <v>3.9909153378664852E-2</v>
      </c>
      <c r="Z190" s="27">
        <f>'Top Down inputs'!D140</f>
        <v>0.10036409874522789</v>
      </c>
      <c r="AA190" s="27">
        <f>'Top Down inputs'!E140</f>
        <v>5.7117963753504197E-2</v>
      </c>
      <c r="AB190" s="27">
        <f>'Top Down inputs'!F140</f>
        <v>2.2608687962007545E-2</v>
      </c>
      <c r="AC190" s="27">
        <f>'Top Down inputs'!G140</f>
        <v>2.5861655271887107E-2</v>
      </c>
      <c r="AD190" s="28">
        <v>0</v>
      </c>
      <c r="AE190" s="28">
        <v>0</v>
      </c>
      <c r="AF190" s="28">
        <v>0</v>
      </c>
      <c r="AG190" s="28">
        <v>0</v>
      </c>
      <c r="AH190" s="28">
        <v>0</v>
      </c>
      <c r="AI190" s="28">
        <v>0</v>
      </c>
      <c r="AJ190" s="28">
        <v>0</v>
      </c>
      <c r="AK190" s="28">
        <v>0</v>
      </c>
      <c r="AL190" s="28">
        <v>0</v>
      </c>
      <c r="AM190" s="28">
        <v>0</v>
      </c>
    </row>
    <row r="191" spans="1:39" x14ac:dyDescent="0.35">
      <c r="A191" s="98" t="s">
        <v>228</v>
      </c>
      <c r="B191" s="95"/>
      <c r="C191" s="95"/>
      <c r="D191" s="95"/>
      <c r="E191" s="37"/>
      <c r="F191" s="37"/>
      <c r="G191" s="37"/>
      <c r="H191" s="37"/>
      <c r="I191" s="37"/>
      <c r="J191" s="95" t="s">
        <v>229</v>
      </c>
      <c r="K191" s="95"/>
      <c r="L191" s="95"/>
      <c r="M191" s="95"/>
      <c r="N191" s="95"/>
      <c r="O191" s="95"/>
      <c r="P191" s="95"/>
      <c r="Q191" s="95"/>
      <c r="R191" s="95"/>
      <c r="S191" s="95"/>
      <c r="U191" s="8" t="s">
        <v>323</v>
      </c>
      <c r="V191" s="8" t="s">
        <v>19</v>
      </c>
      <c r="W191" s="8" t="str" cm="1">
        <f t="array" ref="W191:W230">TD_service_codes</f>
        <v>WN127</v>
      </c>
      <c r="X191" s="95" t="s">
        <v>276</v>
      </c>
      <c r="Y191" s="25">
        <f t="shared" ref="Y191:Y232" si="254">Y63*(1+Y$190)</f>
        <v>86.246908878584236</v>
      </c>
      <c r="Z191" s="25">
        <f>Y191*(1+Z$190)</f>
        <v>94.903002157745135</v>
      </c>
      <c r="AA191" s="25">
        <f t="shared" ref="AA191:AC191" si="255">Z191*(1+AA$190)</f>
        <v>100.32366839508995</v>
      </c>
      <c r="AB191" s="25">
        <f t="shared" si="255"/>
        <v>102.59185490903846</v>
      </c>
      <c r="AC191" s="25">
        <f t="shared" si="255"/>
        <v>105.24505009439947</v>
      </c>
      <c r="AD191" s="25">
        <f>AC191*(1+AD$190)</f>
        <v>105.24505009439947</v>
      </c>
      <c r="AE191" s="25">
        <f t="shared" ref="AE191:AM191" si="256">AD191*(1+AE$190)</f>
        <v>105.24505009439947</v>
      </c>
      <c r="AF191" s="25">
        <f t="shared" si="256"/>
        <v>105.24505009439947</v>
      </c>
      <c r="AG191" s="25">
        <f t="shared" si="256"/>
        <v>105.24505009439947</v>
      </c>
      <c r="AH191" s="25">
        <f t="shared" si="256"/>
        <v>105.24505009439947</v>
      </c>
      <c r="AI191" s="25">
        <f t="shared" si="256"/>
        <v>105.24505009439947</v>
      </c>
      <c r="AJ191" s="25">
        <f t="shared" si="256"/>
        <v>105.24505009439947</v>
      </c>
      <c r="AK191" s="25">
        <f t="shared" si="256"/>
        <v>105.24505009439947</v>
      </c>
      <c r="AL191" s="25">
        <f t="shared" si="256"/>
        <v>105.24505009439947</v>
      </c>
      <c r="AM191" s="25">
        <f t="shared" si="256"/>
        <v>105.24505009439947</v>
      </c>
    </row>
    <row r="192" spans="1:39" x14ac:dyDescent="0.35">
      <c r="A192" s="8" t="str" cm="1">
        <f t="array" ref="A192:A231">TD_service_codes</f>
        <v>WN127</v>
      </c>
      <c r="B192" s="95" t="s">
        <v>276</v>
      </c>
      <c r="C192" s="95" t="s">
        <v>19</v>
      </c>
      <c r="D192" s="41"/>
      <c r="E192" s="42"/>
      <c r="F192" s="42"/>
      <c r="G192" s="42"/>
      <c r="H192" s="42"/>
      <c r="I192" s="42"/>
      <c r="J192" s="157">
        <f t="shared" ref="J192:J231" si="257">IF(J19=0,0,-(1-(1-WLA_Opex_Efficiency)*(1+Fcast_CPI)*(1+(((AD19-AC19)/I19)*IF($C192="Legacy",CVE_Legacy,CVE_FTTC)))))</f>
        <v>-6.9255324622337633E-2</v>
      </c>
      <c r="K192" s="64">
        <f t="shared" ref="K192:K231" si="258">IF(K19=0,0,-(1-(1-WLA_Opex_Efficiency)*(1+Fcast_CPI)*(1+(((AE19-AD19)/J19)*IF($C192="Legacy",CVE_Legacy,CVE_FTTC)))))</f>
        <v>-9.0051059272726941E-2</v>
      </c>
      <c r="L192" s="64">
        <f t="shared" ref="L192:L231" si="259">IF(L19=0,0,-(1-(1-WLA_Opex_Efficiency)*(1+Fcast_CPI)*(1+(((AF19-AE19)/K19)*IF($C192="Legacy",CVE_Legacy,CVE_FTTC)))))</f>
        <v>-0.11927613897595601</v>
      </c>
      <c r="M192" s="64">
        <f t="shared" ref="M192:M231" si="260">IF(M19=0,0,-(1-(1-WLA_Opex_Efficiency)*(1+Fcast_CPI)*(1+(((AG19-AF19)/L19)*IF($C192="Legacy",CVE_Legacy,CVE_FTTC)))))</f>
        <v>-0.14340030147427441</v>
      </c>
      <c r="N192" s="64">
        <f t="shared" ref="N192:N231" si="261">IF(N19=0,0,-(1-(1-WLA_Opex_Efficiency)*(1+Fcast_CPI)*(1+(((AH19-AG19)/M19)*IF($C192="Legacy",CVE_Legacy,CVE_FTTC)))))</f>
        <v>-0.10739642006370131</v>
      </c>
      <c r="O192" s="64">
        <f t="shared" ref="O192:O231" si="262">IF(O19=0,0,-(1-(1-WLA_Opex_Efficiency)*(1+Fcast_CPI)*(1+(((AI19-AH19)/N19)*IF($C192="Legacy",CVE_Legacy,CVE_FTTC)))))</f>
        <v>-0.15214548453012433</v>
      </c>
      <c r="P192" s="64">
        <f t="shared" ref="P192:P231" si="263">IF(P19=0,0,-(1-(1-WLA_Opex_Efficiency)*(1+Fcast_CPI)*(1+(((AJ19-AI19)/O19)*IF($C192="Legacy",CVE_Legacy,CVE_FTTC)))))</f>
        <v>-0.25105431328643801</v>
      </c>
      <c r="Q192" s="64">
        <f t="shared" ref="Q192:Q231" si="264">IF(Q19=0,0,-(1-(1-WLA_Opex_Efficiency)*(1+Fcast_CPI)*(1+(((AK19-AJ19)/P19)*IF($C192="Legacy",CVE_Legacy,CVE_FTTC)))))</f>
        <v>-0.68188696289067297</v>
      </c>
      <c r="R192" s="64">
        <f t="shared" ref="R192:R231" si="265">IF(R19=0,0,-(1-(1-WLA_Opex_Efficiency)*(1+Fcast_CPI)*(1+(((AL19-AK19)/Q19)*IF($C192="Legacy",CVE_Legacy,CVE_FTTC)))))</f>
        <v>0</v>
      </c>
      <c r="S192" s="64">
        <f t="shared" ref="S192:S231" si="266">IF(S19=0,0,-(1-(1-WLA_Opex_Efficiency)*(1+Fcast_CPI)*(1+(((AM19-AL19)/R19)*IF($C192="Legacy",CVE_Legacy,CVE_FTTC)))))</f>
        <v>0</v>
      </c>
      <c r="U192" s="8" t="s">
        <v>323</v>
      </c>
      <c r="V192" s="8" t="s">
        <v>19</v>
      </c>
      <c r="W192" s="8" t="str">
        <v>WN346</v>
      </c>
      <c r="X192" s="95" t="s">
        <v>277</v>
      </c>
      <c r="Y192" s="25">
        <f t="shared" si="254"/>
        <v>96.331105364179166</v>
      </c>
      <c r="Z192" s="25">
        <f t="shared" ref="Z192:AC230" si="267">Y192*(1+Z$190)</f>
        <v>105.9992899351866</v>
      </c>
      <c r="AA192" s="25">
        <f t="shared" si="267"/>
        <v>112.05375353560177</v>
      </c>
      <c r="AB192" s="25">
        <f t="shared" si="267"/>
        <v>114.58714188425989</v>
      </c>
      <c r="AC192" s="25">
        <f t="shared" si="267"/>
        <v>117.55055504626144</v>
      </c>
      <c r="AD192" s="25">
        <f t="shared" ref="AD192:AM230" si="268">AC192*(1+AD$190)</f>
        <v>117.55055504626144</v>
      </c>
      <c r="AE192" s="25">
        <f t="shared" si="268"/>
        <v>117.55055504626144</v>
      </c>
      <c r="AF192" s="25">
        <f t="shared" si="268"/>
        <v>117.55055504626144</v>
      </c>
      <c r="AG192" s="25">
        <f t="shared" si="268"/>
        <v>117.55055504626144</v>
      </c>
      <c r="AH192" s="25">
        <f t="shared" si="268"/>
        <v>117.55055504626144</v>
      </c>
      <c r="AI192" s="25">
        <f t="shared" si="268"/>
        <v>117.55055504626144</v>
      </c>
      <c r="AJ192" s="25">
        <f t="shared" si="268"/>
        <v>117.55055504626144</v>
      </c>
      <c r="AK192" s="25">
        <f t="shared" si="268"/>
        <v>117.55055504626144</v>
      </c>
      <c r="AL192" s="25">
        <f t="shared" si="268"/>
        <v>117.55055504626144</v>
      </c>
      <c r="AM192" s="25">
        <f t="shared" si="268"/>
        <v>117.55055504626144</v>
      </c>
    </row>
    <row r="193" spans="1:50" x14ac:dyDescent="0.35">
      <c r="A193" s="8" t="str">
        <v>WN346</v>
      </c>
      <c r="B193" s="95" t="s">
        <v>277</v>
      </c>
      <c r="C193" s="95" t="s">
        <v>19</v>
      </c>
      <c r="D193" s="95"/>
      <c r="E193" s="42"/>
      <c r="F193" s="42"/>
      <c r="G193" s="42"/>
      <c r="H193" s="42"/>
      <c r="I193" s="42"/>
      <c r="J193" s="64">
        <f t="shared" si="257"/>
        <v>-6.9255324622337633E-2</v>
      </c>
      <c r="K193" s="64">
        <f t="shared" si="258"/>
        <v>-9.005105927272683E-2</v>
      </c>
      <c r="L193" s="64">
        <f t="shared" si="259"/>
        <v>-0.11927613897595613</v>
      </c>
      <c r="M193" s="64">
        <f t="shared" si="260"/>
        <v>-0.14340030147427441</v>
      </c>
      <c r="N193" s="64">
        <f t="shared" si="261"/>
        <v>-0.10739642006370131</v>
      </c>
      <c r="O193" s="64">
        <f t="shared" si="262"/>
        <v>-0.15214548453012444</v>
      </c>
      <c r="P193" s="64">
        <f t="shared" si="263"/>
        <v>-0.2510543132864379</v>
      </c>
      <c r="Q193" s="64">
        <f t="shared" si="264"/>
        <v>-0.68188696289067319</v>
      </c>
      <c r="R193" s="64">
        <f t="shared" si="265"/>
        <v>0</v>
      </c>
      <c r="S193" s="64">
        <f t="shared" si="266"/>
        <v>0</v>
      </c>
      <c r="U193" s="8" t="s">
        <v>323</v>
      </c>
      <c r="V193" s="8" t="s">
        <v>19</v>
      </c>
      <c r="W193" s="8" t="str">
        <v>WX130</v>
      </c>
      <c r="X193" s="95" t="s">
        <v>278</v>
      </c>
      <c r="Y193" s="25">
        <f t="shared" si="254"/>
        <v>108.94166901324462</v>
      </c>
      <c r="Z193" s="25">
        <f t="shared" si="267"/>
        <v>119.87550143955984</v>
      </c>
      <c r="AA193" s="25">
        <f t="shared" si="267"/>
        <v>126.72254598571776</v>
      </c>
      <c r="AB193" s="25">
        <f t="shared" si="267"/>
        <v>129.58757648566001</v>
      </c>
      <c r="AC193" s="25">
        <f t="shared" si="267"/>
        <v>132.93892571625145</v>
      </c>
      <c r="AD193" s="25">
        <f t="shared" si="268"/>
        <v>132.93892571625145</v>
      </c>
      <c r="AE193" s="25">
        <f t="shared" si="268"/>
        <v>132.93892571625145</v>
      </c>
      <c r="AF193" s="25">
        <f t="shared" si="268"/>
        <v>132.93892571625145</v>
      </c>
      <c r="AG193" s="25">
        <f t="shared" si="268"/>
        <v>132.93892571625145</v>
      </c>
      <c r="AH193" s="25">
        <f t="shared" si="268"/>
        <v>132.93892571625145</v>
      </c>
      <c r="AI193" s="25">
        <f t="shared" si="268"/>
        <v>132.93892571625145</v>
      </c>
      <c r="AJ193" s="25">
        <f t="shared" si="268"/>
        <v>132.93892571625145</v>
      </c>
      <c r="AK193" s="25">
        <f t="shared" si="268"/>
        <v>132.93892571625145</v>
      </c>
      <c r="AL193" s="25">
        <f t="shared" si="268"/>
        <v>132.93892571625145</v>
      </c>
      <c r="AM193" s="25">
        <f t="shared" si="268"/>
        <v>132.93892571625145</v>
      </c>
      <c r="AO193" s="11"/>
      <c r="AP193" s="11"/>
      <c r="AQ193" s="11"/>
      <c r="AR193" s="11"/>
      <c r="AS193" s="11"/>
      <c r="AT193" s="11"/>
      <c r="AU193" s="11"/>
      <c r="AV193" s="11"/>
      <c r="AW193" s="11"/>
      <c r="AX193" s="11"/>
    </row>
    <row r="194" spans="1:50" x14ac:dyDescent="0.35">
      <c r="A194" s="8" t="str">
        <v>WX130</v>
      </c>
      <c r="B194" s="95" t="s">
        <v>278</v>
      </c>
      <c r="C194" s="95" t="s">
        <v>19</v>
      </c>
      <c r="D194" s="95"/>
      <c r="E194" s="42"/>
      <c r="F194" s="42"/>
      <c r="G194" s="42"/>
      <c r="H194" s="42"/>
      <c r="I194" s="42"/>
      <c r="J194" s="64">
        <f t="shared" si="257"/>
        <v>-6.9255324622337633E-2</v>
      </c>
      <c r="K194" s="64">
        <f t="shared" si="258"/>
        <v>-9.0051059272726719E-2</v>
      </c>
      <c r="L194" s="64">
        <f t="shared" si="259"/>
        <v>-0.11927613897595624</v>
      </c>
      <c r="M194" s="64">
        <f t="shared" si="260"/>
        <v>-0.14340030147427441</v>
      </c>
      <c r="N194" s="64">
        <f t="shared" si="261"/>
        <v>-0.10739642006370131</v>
      </c>
      <c r="O194" s="64">
        <f t="shared" si="262"/>
        <v>-0.15214548453012433</v>
      </c>
      <c r="P194" s="64">
        <f t="shared" si="263"/>
        <v>-0.25105431328643801</v>
      </c>
      <c r="Q194" s="64">
        <f t="shared" si="264"/>
        <v>-0.68188696289067297</v>
      </c>
      <c r="R194" s="64">
        <f t="shared" si="265"/>
        <v>0</v>
      </c>
      <c r="S194" s="64">
        <f t="shared" si="266"/>
        <v>0</v>
      </c>
      <c r="U194" s="8" t="s">
        <v>323</v>
      </c>
      <c r="V194" s="8" t="s">
        <v>19</v>
      </c>
      <c r="W194" s="8" t="str">
        <v>WX347</v>
      </c>
      <c r="X194" s="95" t="s">
        <v>279</v>
      </c>
      <c r="Y194" s="25">
        <f t="shared" si="254"/>
        <v>79.662981031680246</v>
      </c>
      <c r="Z194" s="25">
        <f t="shared" si="267"/>
        <v>87.658284326283024</v>
      </c>
      <c r="AA194" s="25">
        <f t="shared" si="267"/>
        <v>92.665147033126019</v>
      </c>
      <c r="AB194" s="25">
        <f t="shared" si="267"/>
        <v>94.760184427351518</v>
      </c>
      <c r="AC194" s="25">
        <f t="shared" si="267"/>
        <v>97.210839650512128</v>
      </c>
      <c r="AD194" s="25">
        <f t="shared" si="268"/>
        <v>97.210839650512128</v>
      </c>
      <c r="AE194" s="25">
        <f t="shared" si="268"/>
        <v>97.210839650512128</v>
      </c>
      <c r="AF194" s="25">
        <f t="shared" si="268"/>
        <v>97.210839650512128</v>
      </c>
      <c r="AG194" s="25">
        <f t="shared" si="268"/>
        <v>97.210839650512128</v>
      </c>
      <c r="AH194" s="25">
        <f t="shared" si="268"/>
        <v>97.210839650512128</v>
      </c>
      <c r="AI194" s="25">
        <f t="shared" si="268"/>
        <v>97.210839650512128</v>
      </c>
      <c r="AJ194" s="25">
        <f t="shared" si="268"/>
        <v>97.210839650512128</v>
      </c>
      <c r="AK194" s="25">
        <f t="shared" si="268"/>
        <v>97.210839650512128</v>
      </c>
      <c r="AL194" s="25">
        <f t="shared" si="268"/>
        <v>97.210839650512128</v>
      </c>
      <c r="AM194" s="25">
        <f t="shared" si="268"/>
        <v>97.210839650512128</v>
      </c>
    </row>
    <row r="195" spans="1:50" x14ac:dyDescent="0.35">
      <c r="A195" s="8" t="str">
        <v>WX347</v>
      </c>
      <c r="B195" s="95" t="s">
        <v>279</v>
      </c>
      <c r="C195" s="95" t="s">
        <v>19</v>
      </c>
      <c r="D195" s="95"/>
      <c r="E195" s="42"/>
      <c r="F195" s="42"/>
      <c r="G195" s="42"/>
      <c r="H195" s="42"/>
      <c r="I195" s="42"/>
      <c r="J195" s="64">
        <f t="shared" si="257"/>
        <v>-6.9255324622337633E-2</v>
      </c>
      <c r="K195" s="64">
        <f t="shared" si="258"/>
        <v>-9.0051059272726719E-2</v>
      </c>
      <c r="L195" s="64">
        <f t="shared" si="259"/>
        <v>-0.11927613897595624</v>
      </c>
      <c r="M195" s="64">
        <f t="shared" si="260"/>
        <v>-0.14340030147427441</v>
      </c>
      <c r="N195" s="64">
        <f t="shared" si="261"/>
        <v>-0.1073964200637012</v>
      </c>
      <c r="O195" s="64">
        <f t="shared" si="262"/>
        <v>-0.15214548453012455</v>
      </c>
      <c r="P195" s="64">
        <f t="shared" si="263"/>
        <v>-0.2510543132864379</v>
      </c>
      <c r="Q195" s="64">
        <f t="shared" si="264"/>
        <v>-0.68188696289067297</v>
      </c>
      <c r="R195" s="64">
        <f t="shared" si="265"/>
        <v>0</v>
      </c>
      <c r="S195" s="64">
        <f t="shared" si="266"/>
        <v>0</v>
      </c>
      <c r="U195" s="8" t="s">
        <v>13</v>
      </c>
      <c r="V195" s="8" t="s">
        <v>19</v>
      </c>
      <c r="W195" s="8" t="str">
        <v>WX129</v>
      </c>
      <c r="X195" s="95" t="s">
        <v>280</v>
      </c>
      <c r="Y195" s="25">
        <f t="shared" si="254"/>
        <v>33.682272827319835</v>
      </c>
      <c r="Z195" s="25">
        <f t="shared" si="267"/>
        <v>37.062763783324669</v>
      </c>
      <c r="AA195" s="25">
        <f t="shared" si="267"/>
        <v>39.179713381705298</v>
      </c>
      <c r="AB195" s="25">
        <f t="shared" si="267"/>
        <v>40.065515295993166</v>
      </c>
      <c r="AC195" s="25">
        <f t="shared" si="267"/>
        <v>41.101675840868658</v>
      </c>
      <c r="AD195" s="25">
        <f t="shared" si="268"/>
        <v>41.101675840868658</v>
      </c>
      <c r="AE195" s="25">
        <f>AD195*(1+AE$190)</f>
        <v>41.101675840868658</v>
      </c>
      <c r="AF195" s="25">
        <f t="shared" si="268"/>
        <v>41.101675840868658</v>
      </c>
      <c r="AG195" s="25">
        <f t="shared" si="268"/>
        <v>41.101675840868658</v>
      </c>
      <c r="AH195" s="25">
        <f t="shared" si="268"/>
        <v>41.101675840868658</v>
      </c>
      <c r="AI195" s="25">
        <f t="shared" si="268"/>
        <v>41.101675840868658</v>
      </c>
      <c r="AJ195" s="25">
        <f t="shared" si="268"/>
        <v>41.101675840868658</v>
      </c>
      <c r="AK195" s="25">
        <f t="shared" si="268"/>
        <v>41.101675840868658</v>
      </c>
      <c r="AL195" s="25">
        <f t="shared" si="268"/>
        <v>41.101675840868658</v>
      </c>
      <c r="AM195" s="25">
        <f t="shared" si="268"/>
        <v>41.101675840868658</v>
      </c>
      <c r="AO195" s="23"/>
      <c r="AP195" s="23"/>
      <c r="AQ195" s="23"/>
      <c r="AR195" s="23"/>
      <c r="AS195" s="23"/>
      <c r="AT195" s="23"/>
      <c r="AU195" s="23"/>
      <c r="AV195" s="23"/>
      <c r="AW195" s="23"/>
      <c r="AX195" s="23"/>
    </row>
    <row r="196" spans="1:50" x14ac:dyDescent="0.35">
      <c r="A196" s="8" t="str">
        <v>WX129</v>
      </c>
      <c r="B196" s="95" t="s">
        <v>280</v>
      </c>
      <c r="C196" s="95" t="s">
        <v>19</v>
      </c>
      <c r="D196" s="95"/>
      <c r="E196" s="42"/>
      <c r="F196" s="42"/>
      <c r="G196" s="42"/>
      <c r="H196" s="42"/>
      <c r="I196" s="42"/>
      <c r="J196" s="64">
        <f t="shared" si="257"/>
        <v>-0.19552188154652927</v>
      </c>
      <c r="K196" s="64">
        <f t="shared" si="258"/>
        <v>-0.23605049500530906</v>
      </c>
      <c r="L196" s="64">
        <f t="shared" si="259"/>
        <v>-0.27625688286039607</v>
      </c>
      <c r="M196" s="64">
        <f t="shared" si="260"/>
        <v>-0.26506791951518771</v>
      </c>
      <c r="N196" s="64">
        <f t="shared" si="261"/>
        <v>-0.15933073810642195</v>
      </c>
      <c r="O196" s="64">
        <f t="shared" si="262"/>
        <v>0</v>
      </c>
      <c r="P196" s="64">
        <f t="shared" si="263"/>
        <v>0</v>
      </c>
      <c r="Q196" s="64">
        <f t="shared" si="264"/>
        <v>0</v>
      </c>
      <c r="R196" s="64">
        <f t="shared" si="265"/>
        <v>0</v>
      </c>
      <c r="S196" s="64">
        <f t="shared" si="266"/>
        <v>0</v>
      </c>
      <c r="U196" s="8" t="s">
        <v>13</v>
      </c>
      <c r="V196" s="8" t="s">
        <v>19</v>
      </c>
      <c r="W196" s="8" t="str">
        <v>WN123</v>
      </c>
      <c r="X196" s="95" t="s">
        <v>281</v>
      </c>
      <c r="Y196" s="25">
        <f t="shared" si="254"/>
        <v>42.568131328797662</v>
      </c>
      <c r="Z196" s="25">
        <f t="shared" si="267"/>
        <v>46.840443464880941</v>
      </c>
      <c r="AA196" s="25">
        <f t="shared" si="267"/>
        <v>49.51587421690607</v>
      </c>
      <c r="AB196" s="25">
        <f t="shared" si="267"/>
        <v>50.635363166242115</v>
      </c>
      <c r="AC196" s="25">
        <f t="shared" si="267"/>
        <v>51.94487747301428</v>
      </c>
      <c r="AD196" s="25">
        <f t="shared" si="268"/>
        <v>51.94487747301428</v>
      </c>
      <c r="AE196" s="25">
        <f t="shared" si="268"/>
        <v>51.94487747301428</v>
      </c>
      <c r="AF196" s="25">
        <f t="shared" si="268"/>
        <v>51.94487747301428</v>
      </c>
      <c r="AG196" s="25">
        <f t="shared" si="268"/>
        <v>51.94487747301428</v>
      </c>
      <c r="AH196" s="25">
        <f t="shared" si="268"/>
        <v>51.94487747301428</v>
      </c>
      <c r="AI196" s="25">
        <f t="shared" si="268"/>
        <v>51.94487747301428</v>
      </c>
      <c r="AJ196" s="25">
        <f t="shared" si="268"/>
        <v>51.94487747301428</v>
      </c>
      <c r="AK196" s="25">
        <f t="shared" si="268"/>
        <v>51.94487747301428</v>
      </c>
      <c r="AL196" s="25">
        <f t="shared" si="268"/>
        <v>51.94487747301428</v>
      </c>
      <c r="AM196" s="25">
        <f t="shared" si="268"/>
        <v>51.94487747301428</v>
      </c>
    </row>
    <row r="197" spans="1:50" x14ac:dyDescent="0.35">
      <c r="A197" s="8" t="str">
        <v>WN123</v>
      </c>
      <c r="B197" s="95" t="s">
        <v>281</v>
      </c>
      <c r="C197" s="95" t="s">
        <v>19</v>
      </c>
      <c r="D197" s="95"/>
      <c r="E197" s="42"/>
      <c r="F197" s="42"/>
      <c r="G197" s="42"/>
      <c r="H197" s="42"/>
      <c r="I197" s="42"/>
      <c r="J197" s="64">
        <f t="shared" si="257"/>
        <v>0</v>
      </c>
      <c r="K197" s="64">
        <f t="shared" si="258"/>
        <v>0</v>
      </c>
      <c r="L197" s="64">
        <f t="shared" si="259"/>
        <v>0</v>
      </c>
      <c r="M197" s="64">
        <f t="shared" si="260"/>
        <v>0</v>
      </c>
      <c r="N197" s="64">
        <f t="shared" si="261"/>
        <v>0</v>
      </c>
      <c r="O197" s="64">
        <f t="shared" si="262"/>
        <v>0</v>
      </c>
      <c r="P197" s="64">
        <f t="shared" si="263"/>
        <v>0</v>
      </c>
      <c r="Q197" s="64">
        <f t="shared" si="264"/>
        <v>0</v>
      </c>
      <c r="R197" s="64">
        <f t="shared" si="265"/>
        <v>0</v>
      </c>
      <c r="S197" s="64">
        <f t="shared" si="266"/>
        <v>0</v>
      </c>
      <c r="U197" s="8" t="s">
        <v>323</v>
      </c>
      <c r="V197" s="8" t="s">
        <v>199</v>
      </c>
      <c r="W197" s="8" t="str">
        <v>WN300</v>
      </c>
      <c r="X197" s="88" t="s">
        <v>282</v>
      </c>
      <c r="Y197" s="25">
        <f t="shared" si="254"/>
        <v>168.65676203483395</v>
      </c>
      <c r="Z197" s="25">
        <f t="shared" si="267"/>
        <v>185.58384595374844</v>
      </c>
      <c r="AA197" s="25">
        <f t="shared" si="267"/>
        <v>196.18401734017056</v>
      </c>
      <c r="AB197" s="25">
        <f>AA197*(1+AB$190)</f>
        <v>200.61948057134754</v>
      </c>
      <c r="AC197" s="25">
        <f t="shared" si="267"/>
        <v>205.80783241870878</v>
      </c>
      <c r="AD197" s="25">
        <f t="shared" si="268"/>
        <v>205.80783241870878</v>
      </c>
      <c r="AE197" s="25">
        <f t="shared" si="268"/>
        <v>205.80783241870878</v>
      </c>
      <c r="AF197" s="25">
        <f t="shared" si="268"/>
        <v>205.80783241870878</v>
      </c>
      <c r="AG197" s="25">
        <f t="shared" si="268"/>
        <v>205.80783241870878</v>
      </c>
      <c r="AH197" s="25">
        <f t="shared" si="268"/>
        <v>205.80783241870878</v>
      </c>
      <c r="AI197" s="25">
        <f t="shared" si="268"/>
        <v>205.80783241870878</v>
      </c>
      <c r="AJ197" s="25">
        <f t="shared" si="268"/>
        <v>205.80783241870878</v>
      </c>
      <c r="AK197" s="25">
        <f t="shared" si="268"/>
        <v>205.80783241870878</v>
      </c>
      <c r="AL197" s="25">
        <f t="shared" si="268"/>
        <v>205.80783241870878</v>
      </c>
      <c r="AM197" s="25">
        <f t="shared" si="268"/>
        <v>205.80783241870878</v>
      </c>
    </row>
    <row r="198" spans="1:50" x14ac:dyDescent="0.35">
      <c r="A198" s="8" t="str">
        <v>WN300</v>
      </c>
      <c r="B198" s="95" t="s">
        <v>282</v>
      </c>
      <c r="C198" s="95" t="s">
        <v>199</v>
      </c>
      <c r="D198" s="95"/>
      <c r="E198" s="42"/>
      <c r="F198" s="42"/>
      <c r="G198" s="42"/>
      <c r="H198" s="42"/>
      <c r="I198" s="42"/>
      <c r="J198" s="64">
        <f t="shared" si="257"/>
        <v>-0.27026201859091226</v>
      </c>
      <c r="K198" s="64">
        <f t="shared" si="258"/>
        <v>-0.34432897644211791</v>
      </c>
      <c r="L198" s="64">
        <f t="shared" si="259"/>
        <v>-0.46670497113290776</v>
      </c>
      <c r="M198" s="64">
        <f t="shared" si="260"/>
        <v>-0.6193902994516256</v>
      </c>
      <c r="N198" s="64">
        <f t="shared" si="261"/>
        <v>0</v>
      </c>
      <c r="O198" s="64">
        <f t="shared" si="262"/>
        <v>0</v>
      </c>
      <c r="P198" s="64">
        <f t="shared" si="263"/>
        <v>0</v>
      </c>
      <c r="Q198" s="64">
        <f t="shared" si="264"/>
        <v>0</v>
      </c>
      <c r="R198" s="64">
        <f t="shared" si="265"/>
        <v>0</v>
      </c>
      <c r="S198" s="64">
        <f t="shared" si="266"/>
        <v>0</v>
      </c>
      <c r="U198" s="8" t="s">
        <v>323</v>
      </c>
      <c r="V198" s="8" t="s">
        <v>199</v>
      </c>
      <c r="W198" s="8" t="str">
        <v>WN301</v>
      </c>
      <c r="X198" s="88" t="s">
        <v>283</v>
      </c>
      <c r="Y198" s="25">
        <f t="shared" si="254"/>
        <v>133.74011786431626</v>
      </c>
      <c r="Z198" s="25">
        <f t="shared" si="267"/>
        <v>147.16282425984892</v>
      </c>
      <c r="AA198" s="25">
        <f t="shared" si="267"/>
        <v>155.56846512178629</v>
      </c>
      <c r="AB198" s="25">
        <f t="shared" si="267"/>
        <v>159.08566400645321</v>
      </c>
      <c r="AC198" s="25">
        <f t="shared" si="267"/>
        <v>163.19988260768736</v>
      </c>
      <c r="AD198" s="25">
        <f t="shared" si="268"/>
        <v>163.19988260768736</v>
      </c>
      <c r="AE198" s="25">
        <f t="shared" si="268"/>
        <v>163.19988260768736</v>
      </c>
      <c r="AF198" s="25">
        <f t="shared" si="268"/>
        <v>163.19988260768736</v>
      </c>
      <c r="AG198" s="25">
        <f t="shared" si="268"/>
        <v>163.19988260768736</v>
      </c>
      <c r="AH198" s="25">
        <f t="shared" si="268"/>
        <v>163.19988260768736</v>
      </c>
      <c r="AI198" s="25">
        <f t="shared" si="268"/>
        <v>163.19988260768736</v>
      </c>
      <c r="AJ198" s="25">
        <f t="shared" si="268"/>
        <v>163.19988260768736</v>
      </c>
      <c r="AK198" s="25">
        <f t="shared" si="268"/>
        <v>163.19988260768736</v>
      </c>
      <c r="AL198" s="25">
        <f t="shared" si="268"/>
        <v>163.19988260768736</v>
      </c>
      <c r="AM198" s="25">
        <f t="shared" si="268"/>
        <v>163.19988260768736</v>
      </c>
    </row>
    <row r="199" spans="1:50" x14ac:dyDescent="0.35">
      <c r="A199" s="8" t="str">
        <v>WN301</v>
      </c>
      <c r="B199" s="95" t="s">
        <v>283</v>
      </c>
      <c r="C199" s="95" t="s">
        <v>199</v>
      </c>
      <c r="D199" s="95"/>
      <c r="E199" s="42"/>
      <c r="F199" s="42"/>
      <c r="G199" s="42"/>
      <c r="H199" s="42"/>
      <c r="I199" s="42"/>
      <c r="J199" s="64">
        <f t="shared" si="257"/>
        <v>-0.27411443792623302</v>
      </c>
      <c r="K199" s="64">
        <f t="shared" si="258"/>
        <v>-0.34677713358427997</v>
      </c>
      <c r="L199" s="64">
        <f t="shared" si="259"/>
        <v>-0.46849618805308324</v>
      </c>
      <c r="M199" s="64">
        <f t="shared" si="260"/>
        <v>-0.62021597843478626</v>
      </c>
      <c r="N199" s="64">
        <f t="shared" si="261"/>
        <v>0</v>
      </c>
      <c r="O199" s="64">
        <f t="shared" si="262"/>
        <v>0</v>
      </c>
      <c r="P199" s="64">
        <f t="shared" si="263"/>
        <v>0</v>
      </c>
      <c r="Q199" s="64">
        <f t="shared" si="264"/>
        <v>0</v>
      </c>
      <c r="R199" s="64">
        <f t="shared" si="265"/>
        <v>0</v>
      </c>
      <c r="S199" s="64">
        <f t="shared" si="266"/>
        <v>0</v>
      </c>
      <c r="U199" s="8" t="s">
        <v>323</v>
      </c>
      <c r="V199" s="8" t="s">
        <v>199</v>
      </c>
      <c r="W199" s="8" t="str">
        <v>WX310</v>
      </c>
      <c r="X199" s="88" t="s">
        <v>284</v>
      </c>
      <c r="Y199" s="25">
        <f t="shared" si="254"/>
        <v>154.69927906260608</v>
      </c>
      <c r="Z199" s="25">
        <f t="shared" si="267"/>
        <v>170.22553278226104</v>
      </c>
      <c r="AA199" s="25">
        <f t="shared" si="267"/>
        <v>179.94846859363918</v>
      </c>
      <c r="AB199" s="25">
        <f t="shared" si="267"/>
        <v>184.01686736931387</v>
      </c>
      <c r="AC199" s="25">
        <f t="shared" si="267"/>
        <v>188.77584815743162</v>
      </c>
      <c r="AD199" s="25">
        <f t="shared" si="268"/>
        <v>188.77584815743162</v>
      </c>
      <c r="AE199" s="25">
        <f t="shared" si="268"/>
        <v>188.77584815743162</v>
      </c>
      <c r="AF199" s="25">
        <f t="shared" si="268"/>
        <v>188.77584815743162</v>
      </c>
      <c r="AG199" s="25">
        <f t="shared" si="268"/>
        <v>188.77584815743162</v>
      </c>
      <c r="AH199" s="25">
        <f t="shared" si="268"/>
        <v>188.77584815743162</v>
      </c>
      <c r="AI199" s="25">
        <f t="shared" si="268"/>
        <v>188.77584815743162</v>
      </c>
      <c r="AJ199" s="25">
        <f t="shared" si="268"/>
        <v>188.77584815743162</v>
      </c>
      <c r="AK199" s="25">
        <f t="shared" si="268"/>
        <v>188.77584815743162</v>
      </c>
      <c r="AL199" s="25">
        <f t="shared" si="268"/>
        <v>188.77584815743162</v>
      </c>
      <c r="AM199" s="25">
        <f t="shared" si="268"/>
        <v>188.77584815743162</v>
      </c>
    </row>
    <row r="200" spans="1:50" x14ac:dyDescent="0.35">
      <c r="A200" s="8" t="str">
        <v>WX310</v>
      </c>
      <c r="B200" s="95" t="s">
        <v>284</v>
      </c>
      <c r="C200" s="95" t="s">
        <v>199</v>
      </c>
      <c r="D200" s="95"/>
      <c r="E200" s="42"/>
      <c r="F200" s="42"/>
      <c r="G200" s="42"/>
      <c r="H200" s="42"/>
      <c r="I200" s="42"/>
      <c r="J200" s="64">
        <f t="shared" si="257"/>
        <v>-0.27026201859091226</v>
      </c>
      <c r="K200" s="64">
        <f t="shared" si="258"/>
        <v>-0.34432897644211791</v>
      </c>
      <c r="L200" s="64">
        <f t="shared" si="259"/>
        <v>-0.46670497113290776</v>
      </c>
      <c r="M200" s="64">
        <f t="shared" si="260"/>
        <v>-0.61939029945162538</v>
      </c>
      <c r="N200" s="64">
        <f t="shared" si="261"/>
        <v>0</v>
      </c>
      <c r="O200" s="64">
        <f t="shared" si="262"/>
        <v>0</v>
      </c>
      <c r="P200" s="64">
        <f t="shared" si="263"/>
        <v>0</v>
      </c>
      <c r="Q200" s="64">
        <f t="shared" si="264"/>
        <v>0</v>
      </c>
      <c r="R200" s="64">
        <f t="shared" si="265"/>
        <v>0</v>
      </c>
      <c r="S200" s="64">
        <f t="shared" si="266"/>
        <v>0</v>
      </c>
      <c r="U200" s="8" t="s">
        <v>323</v>
      </c>
      <c r="V200" s="8" t="s">
        <v>199</v>
      </c>
      <c r="W200" s="8" t="str">
        <v>WX311</v>
      </c>
      <c r="X200" s="88" t="s">
        <v>285</v>
      </c>
      <c r="Y200" s="25">
        <f t="shared" si="254"/>
        <v>145.81544971848467</v>
      </c>
      <c r="Z200" s="25">
        <f t="shared" si="267"/>
        <v>160.45008591261049</v>
      </c>
      <c r="AA200" s="25">
        <f t="shared" si="267"/>
        <v>169.61466810401362</v>
      </c>
      <c r="AB200" s="25">
        <f t="shared" si="267"/>
        <v>173.44943320895675</v>
      </c>
      <c r="AC200" s="25">
        <f t="shared" si="267"/>
        <v>177.93512265771099</v>
      </c>
      <c r="AD200" s="25">
        <f t="shared" si="268"/>
        <v>177.93512265771099</v>
      </c>
      <c r="AE200" s="25">
        <f t="shared" si="268"/>
        <v>177.93512265771099</v>
      </c>
      <c r="AF200" s="25">
        <f t="shared" si="268"/>
        <v>177.93512265771099</v>
      </c>
      <c r="AG200" s="25">
        <f t="shared" si="268"/>
        <v>177.93512265771099</v>
      </c>
      <c r="AH200" s="25">
        <f t="shared" si="268"/>
        <v>177.93512265771099</v>
      </c>
      <c r="AI200" s="25">
        <f t="shared" si="268"/>
        <v>177.93512265771099</v>
      </c>
      <c r="AJ200" s="25">
        <f t="shared" si="268"/>
        <v>177.93512265771099</v>
      </c>
      <c r="AK200" s="25">
        <f t="shared" si="268"/>
        <v>177.93512265771099</v>
      </c>
      <c r="AL200" s="25">
        <f t="shared" si="268"/>
        <v>177.93512265771099</v>
      </c>
      <c r="AM200" s="25">
        <f t="shared" si="268"/>
        <v>177.93512265771099</v>
      </c>
    </row>
    <row r="201" spans="1:50" x14ac:dyDescent="0.35">
      <c r="A201" s="8" t="str">
        <v>WX311</v>
      </c>
      <c r="B201" s="95" t="s">
        <v>285</v>
      </c>
      <c r="C201" s="95" t="s">
        <v>199</v>
      </c>
      <c r="D201" s="95"/>
      <c r="E201" s="42"/>
      <c r="F201" s="42"/>
      <c r="G201" s="42"/>
      <c r="H201" s="42"/>
      <c r="I201" s="42"/>
      <c r="J201" s="64">
        <f t="shared" si="257"/>
        <v>-0.27411443792623302</v>
      </c>
      <c r="K201" s="64">
        <f t="shared" si="258"/>
        <v>-0.34677713358427997</v>
      </c>
      <c r="L201" s="64">
        <f t="shared" si="259"/>
        <v>-0.46849618805308324</v>
      </c>
      <c r="M201" s="64">
        <f t="shared" si="260"/>
        <v>-0.62021597843478615</v>
      </c>
      <c r="N201" s="64">
        <f t="shared" si="261"/>
        <v>0</v>
      </c>
      <c r="O201" s="64">
        <f t="shared" si="262"/>
        <v>0</v>
      </c>
      <c r="P201" s="64">
        <f t="shared" si="263"/>
        <v>0</v>
      </c>
      <c r="Q201" s="64">
        <f t="shared" si="264"/>
        <v>0</v>
      </c>
      <c r="R201" s="64">
        <f t="shared" si="265"/>
        <v>0</v>
      </c>
      <c r="S201" s="64">
        <f t="shared" si="266"/>
        <v>0</v>
      </c>
      <c r="U201" s="8" t="s">
        <v>13</v>
      </c>
      <c r="V201" s="8" t="s">
        <v>199</v>
      </c>
      <c r="W201" s="8" t="str">
        <v>WN302</v>
      </c>
      <c r="X201" s="95" t="s">
        <v>286</v>
      </c>
      <c r="Y201" s="25">
        <f t="shared" si="254"/>
        <v>88.338385901762436</v>
      </c>
      <c r="Z201" s="25">
        <f t="shared" si="267"/>
        <v>97.204388387400968</v>
      </c>
      <c r="AA201" s="25">
        <f t="shared" si="267"/>
        <v>102.75650511999407</v>
      </c>
      <c r="AB201" s="25">
        <f t="shared" si="267"/>
        <v>105.07969488031846</v>
      </c>
      <c r="AC201" s="25">
        <f t="shared" si="267"/>
        <v>107.79722972538833</v>
      </c>
      <c r="AD201" s="25">
        <f t="shared" si="268"/>
        <v>107.79722972538833</v>
      </c>
      <c r="AE201" s="25">
        <f t="shared" si="268"/>
        <v>107.79722972538833</v>
      </c>
      <c r="AF201" s="25">
        <f t="shared" si="268"/>
        <v>107.79722972538833</v>
      </c>
      <c r="AG201" s="25">
        <f t="shared" si="268"/>
        <v>107.79722972538833</v>
      </c>
      <c r="AH201" s="25">
        <f t="shared" si="268"/>
        <v>107.79722972538833</v>
      </c>
      <c r="AI201" s="25">
        <f t="shared" si="268"/>
        <v>107.79722972538833</v>
      </c>
      <c r="AJ201" s="25">
        <f t="shared" si="268"/>
        <v>107.79722972538833</v>
      </c>
      <c r="AK201" s="25">
        <f t="shared" si="268"/>
        <v>107.79722972538833</v>
      </c>
      <c r="AL201" s="25">
        <f t="shared" si="268"/>
        <v>107.79722972538833</v>
      </c>
      <c r="AM201" s="25">
        <f t="shared" si="268"/>
        <v>107.79722972538833</v>
      </c>
    </row>
    <row r="202" spans="1:50" x14ac:dyDescent="0.35">
      <c r="A202" s="8" t="str">
        <v>WN302</v>
      </c>
      <c r="B202" s="95" t="s">
        <v>286</v>
      </c>
      <c r="C202" s="95" t="s">
        <v>199</v>
      </c>
      <c r="D202" s="95"/>
      <c r="E202" s="42"/>
      <c r="F202" s="42"/>
      <c r="G202" s="42"/>
      <c r="H202" s="42"/>
      <c r="I202" s="42"/>
      <c r="J202" s="64">
        <f t="shared" si="257"/>
        <v>-0.27026201859091226</v>
      </c>
      <c r="K202" s="64">
        <f t="shared" si="258"/>
        <v>-0.34432897644211791</v>
      </c>
      <c r="L202" s="64">
        <f t="shared" si="259"/>
        <v>-0.46670497113290765</v>
      </c>
      <c r="M202" s="64">
        <f t="shared" si="260"/>
        <v>-0.61939029945162538</v>
      </c>
      <c r="N202" s="64">
        <f t="shared" si="261"/>
        <v>0</v>
      </c>
      <c r="O202" s="64">
        <f t="shared" si="262"/>
        <v>0</v>
      </c>
      <c r="P202" s="64">
        <f t="shared" si="263"/>
        <v>0</v>
      </c>
      <c r="Q202" s="64">
        <f t="shared" si="264"/>
        <v>0</v>
      </c>
      <c r="R202" s="64">
        <f t="shared" si="265"/>
        <v>0</v>
      </c>
      <c r="S202" s="64">
        <f t="shared" si="266"/>
        <v>0</v>
      </c>
      <c r="U202" s="8" t="s">
        <v>13</v>
      </c>
      <c r="V202" s="8" t="s">
        <v>199</v>
      </c>
      <c r="W202" s="8" t="str">
        <v>WX312</v>
      </c>
      <c r="X202" s="95" t="s">
        <v>287</v>
      </c>
      <c r="Y202" s="25">
        <f t="shared" si="254"/>
        <v>87.039209878842783</v>
      </c>
      <c r="Z202" s="25">
        <f t="shared" si="267"/>
        <v>95.774821733829569</v>
      </c>
      <c r="AA202" s="25">
        <f t="shared" si="267"/>
        <v>101.24528453012077</v>
      </c>
      <c r="AB202" s="25">
        <f t="shared" si="267"/>
        <v>103.53430757568694</v>
      </c>
      <c r="AC202" s="25">
        <f t="shared" si="267"/>
        <v>106.21187614702288</v>
      </c>
      <c r="AD202" s="25">
        <f t="shared" si="268"/>
        <v>106.21187614702288</v>
      </c>
      <c r="AE202" s="25">
        <f t="shared" si="268"/>
        <v>106.21187614702288</v>
      </c>
      <c r="AF202" s="25">
        <f t="shared" si="268"/>
        <v>106.21187614702288</v>
      </c>
      <c r="AG202" s="25">
        <f t="shared" si="268"/>
        <v>106.21187614702288</v>
      </c>
      <c r="AH202" s="25">
        <f t="shared" si="268"/>
        <v>106.21187614702288</v>
      </c>
      <c r="AI202" s="25">
        <f t="shared" si="268"/>
        <v>106.21187614702288</v>
      </c>
      <c r="AJ202" s="25">
        <f t="shared" si="268"/>
        <v>106.21187614702288</v>
      </c>
      <c r="AK202" s="25">
        <f t="shared" si="268"/>
        <v>106.21187614702288</v>
      </c>
      <c r="AL202" s="25">
        <f t="shared" si="268"/>
        <v>106.21187614702288</v>
      </c>
      <c r="AM202" s="25">
        <f t="shared" si="268"/>
        <v>106.21187614702288</v>
      </c>
    </row>
    <row r="203" spans="1:50" x14ac:dyDescent="0.35">
      <c r="A203" s="8" t="str">
        <v>WX312</v>
      </c>
      <c r="B203" s="95" t="s">
        <v>287</v>
      </c>
      <c r="C203" s="95" t="s">
        <v>199</v>
      </c>
      <c r="D203" s="95"/>
      <c r="E203" s="42"/>
      <c r="F203" s="42"/>
      <c r="G203" s="42"/>
      <c r="H203" s="42"/>
      <c r="I203" s="42"/>
      <c r="J203" s="64">
        <f t="shared" si="257"/>
        <v>-0.27026201859091226</v>
      </c>
      <c r="K203" s="64">
        <f t="shared" si="258"/>
        <v>-0.34432897644211791</v>
      </c>
      <c r="L203" s="64">
        <f t="shared" si="259"/>
        <v>-0.46670497113290776</v>
      </c>
      <c r="M203" s="64">
        <f t="shared" si="260"/>
        <v>-0.6193902994516256</v>
      </c>
      <c r="N203" s="64">
        <f t="shared" si="261"/>
        <v>0</v>
      </c>
      <c r="O203" s="64">
        <f t="shared" si="262"/>
        <v>0</v>
      </c>
      <c r="P203" s="64">
        <f t="shared" si="263"/>
        <v>0</v>
      </c>
      <c r="Q203" s="64">
        <f t="shared" si="264"/>
        <v>0</v>
      </c>
      <c r="R203" s="64">
        <f t="shared" si="265"/>
        <v>0</v>
      </c>
      <c r="S203" s="64">
        <f t="shared" si="266"/>
        <v>0</v>
      </c>
      <c r="U203" s="8" t="s">
        <v>13</v>
      </c>
      <c r="V203" s="8" t="s">
        <v>199</v>
      </c>
      <c r="W203" t="str">
        <v>WX338</v>
      </c>
      <c r="X203" s="95" t="s">
        <v>288</v>
      </c>
      <c r="Y203" s="25">
        <f t="shared" si="254"/>
        <v>116.92212974304994</v>
      </c>
      <c r="Z203" s="25">
        <f t="shared" si="267"/>
        <v>128.65691391808375</v>
      </c>
      <c r="AA203" s="25">
        <f t="shared" si="267"/>
        <v>136.00553486389455</v>
      </c>
      <c r="AB203" s="25">
        <f t="shared" si="267"/>
        <v>139.08044156273829</v>
      </c>
      <c r="AC203" s="25">
        <f t="shared" si="267"/>
        <v>142.67729199749567</v>
      </c>
      <c r="AD203" s="25">
        <f t="shared" si="268"/>
        <v>142.67729199749567</v>
      </c>
      <c r="AE203" s="25">
        <f t="shared" si="268"/>
        <v>142.67729199749567</v>
      </c>
      <c r="AF203" s="25">
        <f t="shared" si="268"/>
        <v>142.67729199749567</v>
      </c>
      <c r="AG203" s="25">
        <f t="shared" si="268"/>
        <v>142.67729199749567</v>
      </c>
      <c r="AH203" s="25">
        <f t="shared" si="268"/>
        <v>142.67729199749567</v>
      </c>
      <c r="AI203" s="25">
        <f t="shared" si="268"/>
        <v>142.67729199749567</v>
      </c>
      <c r="AJ203" s="25">
        <f t="shared" si="268"/>
        <v>142.67729199749567</v>
      </c>
      <c r="AK203" s="25">
        <f t="shared" si="268"/>
        <v>142.67729199749567</v>
      </c>
      <c r="AL203" s="25">
        <f t="shared" si="268"/>
        <v>142.67729199749567</v>
      </c>
      <c r="AM203" s="25">
        <f t="shared" si="268"/>
        <v>142.67729199749567</v>
      </c>
    </row>
    <row r="204" spans="1:50" s="95" customFormat="1" x14ac:dyDescent="0.35">
      <c r="A204" s="8" t="str">
        <v>WX338</v>
      </c>
      <c r="B204" s="95" t="s">
        <v>288</v>
      </c>
      <c r="C204" s="95" t="s">
        <v>199</v>
      </c>
      <c r="E204" s="42"/>
      <c r="F204" s="42"/>
      <c r="G204" s="42"/>
      <c r="H204" s="42"/>
      <c r="I204" s="42"/>
      <c r="J204" s="64">
        <f t="shared" si="257"/>
        <v>-0.27411443792623302</v>
      </c>
      <c r="K204" s="64">
        <f t="shared" si="258"/>
        <v>-0.34677713358427997</v>
      </c>
      <c r="L204" s="64">
        <f t="shared" si="259"/>
        <v>-0.46849618805308324</v>
      </c>
      <c r="M204" s="64">
        <f t="shared" si="260"/>
        <v>-0.62021597843478615</v>
      </c>
      <c r="N204" s="64">
        <f t="shared" si="261"/>
        <v>0</v>
      </c>
      <c r="O204" s="64">
        <f t="shared" si="262"/>
        <v>0</v>
      </c>
      <c r="P204" s="64">
        <f t="shared" si="263"/>
        <v>0</v>
      </c>
      <c r="Q204" s="64">
        <f t="shared" si="264"/>
        <v>0</v>
      </c>
      <c r="R204" s="64">
        <f t="shared" si="265"/>
        <v>0</v>
      </c>
      <c r="S204" s="64">
        <f t="shared" si="266"/>
        <v>0</v>
      </c>
      <c r="U204" s="8" t="s">
        <v>13</v>
      </c>
      <c r="V204" s="8" t="s">
        <v>199</v>
      </c>
      <c r="W204" s="95" t="str">
        <v>WN336</v>
      </c>
      <c r="X204" s="95" t="s">
        <v>289</v>
      </c>
      <c r="Y204" s="25">
        <f t="shared" si="254"/>
        <v>112.86263659312019</v>
      </c>
      <c r="Z204" s="25">
        <f t="shared" si="267"/>
        <v>124.18999339679887</v>
      </c>
      <c r="AA204" s="25">
        <f t="shared" si="267"/>
        <v>131.28347293818516</v>
      </c>
      <c r="AB204" s="25">
        <f t="shared" si="267"/>
        <v>134.25162001241324</v>
      </c>
      <c r="AC204" s="25">
        <f t="shared" si="267"/>
        <v>137.72358912886665</v>
      </c>
      <c r="AD204" s="25">
        <f t="shared" si="268"/>
        <v>137.72358912886665</v>
      </c>
      <c r="AE204" s="25">
        <f t="shared" si="268"/>
        <v>137.72358912886665</v>
      </c>
      <c r="AF204" s="25">
        <f t="shared" si="268"/>
        <v>137.72358912886665</v>
      </c>
      <c r="AG204" s="25">
        <f t="shared" si="268"/>
        <v>137.72358912886665</v>
      </c>
      <c r="AH204" s="25">
        <f t="shared" si="268"/>
        <v>137.72358912886665</v>
      </c>
      <c r="AI204" s="25">
        <f t="shared" si="268"/>
        <v>137.72358912886665</v>
      </c>
      <c r="AJ204" s="25">
        <f t="shared" si="268"/>
        <v>137.72358912886665</v>
      </c>
      <c r="AK204" s="25">
        <f t="shared" si="268"/>
        <v>137.72358912886665</v>
      </c>
      <c r="AL204" s="25">
        <f t="shared" si="268"/>
        <v>137.72358912886665</v>
      </c>
      <c r="AM204" s="25">
        <f t="shared" si="268"/>
        <v>137.72358912886665</v>
      </c>
    </row>
    <row r="205" spans="1:50" s="95" customFormat="1" x14ac:dyDescent="0.35">
      <c r="A205" s="8" t="str">
        <v>WN336</v>
      </c>
      <c r="B205" s="95" t="s">
        <v>289</v>
      </c>
      <c r="C205" s="95" t="s">
        <v>199</v>
      </c>
      <c r="E205" s="42"/>
      <c r="F205" s="42"/>
      <c r="G205" s="42"/>
      <c r="H205" s="42"/>
      <c r="I205" s="42"/>
      <c r="J205" s="64">
        <f t="shared" si="257"/>
        <v>-0.27411443792623302</v>
      </c>
      <c r="K205" s="64">
        <f t="shared" si="258"/>
        <v>-0.34677713358427997</v>
      </c>
      <c r="L205" s="64">
        <f t="shared" si="259"/>
        <v>-0.46849618805308324</v>
      </c>
      <c r="M205" s="64">
        <f t="shared" si="260"/>
        <v>-0.62021597843478615</v>
      </c>
      <c r="N205" s="64">
        <f t="shared" si="261"/>
        <v>0</v>
      </c>
      <c r="O205" s="64">
        <f t="shared" si="262"/>
        <v>0</v>
      </c>
      <c r="P205" s="64">
        <f t="shared" si="263"/>
        <v>0</v>
      </c>
      <c r="Q205" s="64">
        <f t="shared" si="264"/>
        <v>0</v>
      </c>
      <c r="R205" s="64">
        <f t="shared" si="265"/>
        <v>0</v>
      </c>
      <c r="S205" s="64">
        <f t="shared" si="266"/>
        <v>0</v>
      </c>
      <c r="U205" s="8" t="s">
        <v>13</v>
      </c>
      <c r="V205" s="8" t="s">
        <v>199</v>
      </c>
      <c r="W205" s="95" t="str">
        <v>WN303</v>
      </c>
      <c r="X205" s="95" t="s">
        <v>290</v>
      </c>
      <c r="Y205" s="25">
        <f t="shared" si="254"/>
        <v>52.124514413516181</v>
      </c>
      <c r="Z205" s="25">
        <f t="shared" si="267"/>
        <v>57.355944325161374</v>
      </c>
      <c r="AA205" s="25">
        <f t="shared" si="267"/>
        <v>60.631999074173947</v>
      </c>
      <c r="AB205" s="25">
        <f t="shared" si="267"/>
        <v>62.002809021754679</v>
      </c>
      <c r="AC205" s="25">
        <f t="shared" si="267"/>
        <v>63.606304294563948</v>
      </c>
      <c r="AD205" s="25">
        <f t="shared" si="268"/>
        <v>63.606304294563948</v>
      </c>
      <c r="AE205" s="25">
        <f t="shared" si="268"/>
        <v>63.606304294563948</v>
      </c>
      <c r="AF205" s="25">
        <f t="shared" si="268"/>
        <v>63.606304294563948</v>
      </c>
      <c r="AG205" s="25">
        <f t="shared" si="268"/>
        <v>63.606304294563948</v>
      </c>
      <c r="AH205" s="25">
        <f t="shared" si="268"/>
        <v>63.606304294563948</v>
      </c>
      <c r="AI205" s="25">
        <f t="shared" si="268"/>
        <v>63.606304294563948</v>
      </c>
      <c r="AJ205" s="25">
        <f t="shared" si="268"/>
        <v>63.606304294563948</v>
      </c>
      <c r="AK205" s="25">
        <f t="shared" si="268"/>
        <v>63.606304294563948</v>
      </c>
      <c r="AL205" s="25">
        <f t="shared" si="268"/>
        <v>63.606304294563948</v>
      </c>
      <c r="AM205" s="25">
        <f t="shared" si="268"/>
        <v>63.606304294563948</v>
      </c>
    </row>
    <row r="206" spans="1:50" s="95" customFormat="1" x14ac:dyDescent="0.35">
      <c r="A206" s="8" t="str">
        <v>WN303</v>
      </c>
      <c r="B206" s="95" t="s">
        <v>290</v>
      </c>
      <c r="C206" s="95" t="s">
        <v>199</v>
      </c>
      <c r="E206" s="42"/>
      <c r="F206" s="42"/>
      <c r="G206" s="42"/>
      <c r="H206" s="42"/>
      <c r="I206" s="42"/>
      <c r="J206" s="64">
        <f t="shared" si="257"/>
        <v>-0.27411443792623302</v>
      </c>
      <c r="K206" s="64">
        <f t="shared" si="258"/>
        <v>-0.34677713358427997</v>
      </c>
      <c r="L206" s="64">
        <f t="shared" si="259"/>
        <v>-0.46849618805308324</v>
      </c>
      <c r="M206" s="64">
        <f t="shared" si="260"/>
        <v>-0.62021597843478637</v>
      </c>
      <c r="N206" s="64">
        <f t="shared" si="261"/>
        <v>0</v>
      </c>
      <c r="O206" s="64">
        <f t="shared" si="262"/>
        <v>0</v>
      </c>
      <c r="P206" s="64">
        <f t="shared" si="263"/>
        <v>0</v>
      </c>
      <c r="Q206" s="64">
        <f t="shared" si="264"/>
        <v>0</v>
      </c>
      <c r="R206" s="64">
        <f t="shared" si="265"/>
        <v>0</v>
      </c>
      <c r="S206" s="64">
        <f t="shared" si="266"/>
        <v>0</v>
      </c>
      <c r="U206" s="8" t="s">
        <v>13</v>
      </c>
      <c r="V206" s="8" t="s">
        <v>199</v>
      </c>
      <c r="W206" s="95" t="str">
        <v>WN337</v>
      </c>
      <c r="X206" s="95" t="s">
        <v>291</v>
      </c>
      <c r="Y206" s="25">
        <f t="shared" si="254"/>
        <v>52.714066539735441</v>
      </c>
      <c r="Z206" s="25">
        <f t="shared" si="267"/>
        <v>58.004666319191962</v>
      </c>
      <c r="AA206" s="25">
        <f t="shared" si="267"/>
        <v>61.317774747545677</v>
      </c>
      <c r="AB206" s="25">
        <f t="shared" si="267"/>
        <v>62.704089183337601</v>
      </c>
      <c r="AC206" s="25">
        <f t="shared" si="267"/>
        <v>64.325720721934744</v>
      </c>
      <c r="AD206" s="25">
        <f t="shared" si="268"/>
        <v>64.325720721934744</v>
      </c>
      <c r="AE206" s="25">
        <f t="shared" si="268"/>
        <v>64.325720721934744</v>
      </c>
      <c r="AF206" s="25">
        <f t="shared" si="268"/>
        <v>64.325720721934744</v>
      </c>
      <c r="AG206" s="25">
        <f t="shared" si="268"/>
        <v>64.325720721934744</v>
      </c>
      <c r="AH206" s="25">
        <f t="shared" si="268"/>
        <v>64.325720721934744</v>
      </c>
      <c r="AI206" s="25">
        <f t="shared" si="268"/>
        <v>64.325720721934744</v>
      </c>
      <c r="AJ206" s="25">
        <f t="shared" si="268"/>
        <v>64.325720721934744</v>
      </c>
      <c r="AK206" s="25">
        <f t="shared" si="268"/>
        <v>64.325720721934744</v>
      </c>
      <c r="AL206" s="25">
        <f t="shared" si="268"/>
        <v>64.325720721934744</v>
      </c>
      <c r="AM206" s="25">
        <f t="shared" si="268"/>
        <v>64.325720721934744</v>
      </c>
    </row>
    <row r="207" spans="1:50" s="95" customFormat="1" x14ac:dyDescent="0.35">
      <c r="A207" s="8" t="str">
        <v>WN337</v>
      </c>
      <c r="B207" s="95" t="s">
        <v>291</v>
      </c>
      <c r="C207" s="95" t="s">
        <v>199</v>
      </c>
      <c r="E207" s="42"/>
      <c r="F207" s="42"/>
      <c r="G207" s="42"/>
      <c r="H207" s="42"/>
      <c r="I207" s="42"/>
      <c r="J207" s="64">
        <f t="shared" si="257"/>
        <v>-0.27026201859091226</v>
      </c>
      <c r="K207" s="64">
        <f t="shared" si="258"/>
        <v>-0.34432897644211791</v>
      </c>
      <c r="L207" s="64">
        <f t="shared" si="259"/>
        <v>-0.46670497113290776</v>
      </c>
      <c r="M207" s="64">
        <f t="shared" si="260"/>
        <v>-0.6193902994516256</v>
      </c>
      <c r="N207" s="64">
        <f t="shared" si="261"/>
        <v>0</v>
      </c>
      <c r="O207" s="64">
        <f t="shared" si="262"/>
        <v>0</v>
      </c>
      <c r="P207" s="64">
        <f t="shared" si="263"/>
        <v>0</v>
      </c>
      <c r="Q207" s="64">
        <f t="shared" si="264"/>
        <v>0</v>
      </c>
      <c r="R207" s="64">
        <f t="shared" si="265"/>
        <v>0</v>
      </c>
      <c r="S207" s="64">
        <f t="shared" si="266"/>
        <v>0</v>
      </c>
      <c r="U207" s="8" t="s">
        <v>13</v>
      </c>
      <c r="V207" s="8" t="s">
        <v>199</v>
      </c>
      <c r="W207" s="95" t="str">
        <v>WX313</v>
      </c>
      <c r="X207" s="95" t="s">
        <v>292</v>
      </c>
      <c r="Y207" s="25">
        <f t="shared" si="254"/>
        <v>49.512473638582449</v>
      </c>
      <c r="Z207" s="25">
        <f t="shared" si="267"/>
        <v>54.481748431965634</v>
      </c>
      <c r="AA207" s="25">
        <f t="shared" si="267"/>
        <v>57.593634964130182</v>
      </c>
      <c r="AB207" s="25">
        <f t="shared" si="267"/>
        <v>58.895751485631969</v>
      </c>
      <c r="AC207" s="25">
        <f t="shared" si="267"/>
        <v>60.418893107532114</v>
      </c>
      <c r="AD207" s="25">
        <f t="shared" si="268"/>
        <v>60.418893107532114</v>
      </c>
      <c r="AE207" s="25">
        <f t="shared" si="268"/>
        <v>60.418893107532114</v>
      </c>
      <c r="AF207" s="25">
        <f t="shared" si="268"/>
        <v>60.418893107532114</v>
      </c>
      <c r="AG207" s="25">
        <f t="shared" si="268"/>
        <v>60.418893107532114</v>
      </c>
      <c r="AH207" s="25">
        <f t="shared" si="268"/>
        <v>60.418893107532114</v>
      </c>
      <c r="AI207" s="25">
        <f t="shared" si="268"/>
        <v>60.418893107532114</v>
      </c>
      <c r="AJ207" s="25">
        <f t="shared" si="268"/>
        <v>60.418893107532114</v>
      </c>
      <c r="AK207" s="25">
        <f t="shared" si="268"/>
        <v>60.418893107532114</v>
      </c>
      <c r="AL207" s="25">
        <f t="shared" si="268"/>
        <v>60.418893107532114</v>
      </c>
      <c r="AM207" s="25">
        <f t="shared" si="268"/>
        <v>60.418893107532114</v>
      </c>
    </row>
    <row r="208" spans="1:50" s="95" customFormat="1" x14ac:dyDescent="0.35">
      <c r="A208" s="8" t="str">
        <v>WX313</v>
      </c>
      <c r="B208" s="95" t="s">
        <v>292</v>
      </c>
      <c r="C208" s="95" t="s">
        <v>199</v>
      </c>
      <c r="E208" s="42"/>
      <c r="F208" s="42"/>
      <c r="G208" s="42"/>
      <c r="H208" s="42"/>
      <c r="I208" s="42"/>
      <c r="J208" s="64">
        <f t="shared" si="257"/>
        <v>-0.27411443792623302</v>
      </c>
      <c r="K208" s="64">
        <f t="shared" si="258"/>
        <v>-0.34677713358427997</v>
      </c>
      <c r="L208" s="64">
        <f t="shared" si="259"/>
        <v>-0.46849618805308313</v>
      </c>
      <c r="M208" s="64">
        <f t="shared" si="260"/>
        <v>-0.62021597843478626</v>
      </c>
      <c r="N208" s="64">
        <f t="shared" si="261"/>
        <v>0</v>
      </c>
      <c r="O208" s="64">
        <f t="shared" si="262"/>
        <v>0</v>
      </c>
      <c r="P208" s="64">
        <f t="shared" si="263"/>
        <v>0</v>
      </c>
      <c r="Q208" s="64">
        <f t="shared" si="264"/>
        <v>0</v>
      </c>
      <c r="R208" s="64">
        <f t="shared" si="265"/>
        <v>0</v>
      </c>
      <c r="S208" s="64">
        <f t="shared" si="266"/>
        <v>0</v>
      </c>
      <c r="U208" s="8" t="s">
        <v>13</v>
      </c>
      <c r="V208" s="8" t="s">
        <v>199</v>
      </c>
      <c r="W208" s="95" t="str">
        <v>WX339</v>
      </c>
      <c r="X208" s="95" t="s">
        <v>293</v>
      </c>
      <c r="Y208" s="25">
        <f t="shared" si="254"/>
        <v>47.496276725045171</v>
      </c>
      <c r="Z208" s="25">
        <f t="shared" si="267"/>
        <v>52.263197732308271</v>
      </c>
      <c r="AA208" s="25">
        <f t="shared" si="267"/>
        <v>55.248365166024477</v>
      </c>
      <c r="AB208" s="25">
        <f t="shared" si="267"/>
        <v>56.497458214474172</v>
      </c>
      <c r="AC208" s="25">
        <f t="shared" si="267"/>
        <v>57.95857600255475</v>
      </c>
      <c r="AD208" s="25">
        <f t="shared" si="268"/>
        <v>57.95857600255475</v>
      </c>
      <c r="AE208" s="25">
        <f t="shared" si="268"/>
        <v>57.95857600255475</v>
      </c>
      <c r="AF208" s="25">
        <f t="shared" si="268"/>
        <v>57.95857600255475</v>
      </c>
      <c r="AG208" s="25">
        <f t="shared" si="268"/>
        <v>57.95857600255475</v>
      </c>
      <c r="AH208" s="25">
        <f t="shared" si="268"/>
        <v>57.95857600255475</v>
      </c>
      <c r="AI208" s="25">
        <f t="shared" si="268"/>
        <v>57.95857600255475</v>
      </c>
      <c r="AJ208" s="25">
        <f t="shared" si="268"/>
        <v>57.95857600255475</v>
      </c>
      <c r="AK208" s="25">
        <f t="shared" si="268"/>
        <v>57.95857600255475</v>
      </c>
      <c r="AL208" s="25">
        <f t="shared" si="268"/>
        <v>57.95857600255475</v>
      </c>
      <c r="AM208" s="25">
        <f t="shared" si="268"/>
        <v>57.95857600255475</v>
      </c>
    </row>
    <row r="209" spans="1:39" s="95" customFormat="1" x14ac:dyDescent="0.35">
      <c r="A209" s="8" t="str">
        <v>WX339</v>
      </c>
      <c r="B209" s="95" t="s">
        <v>293</v>
      </c>
      <c r="C209" s="95" t="s">
        <v>199</v>
      </c>
      <c r="E209" s="42"/>
      <c r="F209" s="42"/>
      <c r="G209" s="42"/>
      <c r="H209" s="42"/>
      <c r="I209" s="42"/>
      <c r="J209" s="64">
        <f t="shared" si="257"/>
        <v>-0.27026201859091226</v>
      </c>
      <c r="K209" s="64">
        <f t="shared" si="258"/>
        <v>-0.3443289764421178</v>
      </c>
      <c r="L209" s="64">
        <f t="shared" si="259"/>
        <v>-0.46670497113290776</v>
      </c>
      <c r="M209" s="64">
        <f t="shared" si="260"/>
        <v>-0.61939029945162538</v>
      </c>
      <c r="N209" s="64">
        <f t="shared" si="261"/>
        <v>0</v>
      </c>
      <c r="O209" s="64">
        <f t="shared" si="262"/>
        <v>0</v>
      </c>
      <c r="P209" s="64">
        <f t="shared" si="263"/>
        <v>0</v>
      </c>
      <c r="Q209" s="64">
        <f t="shared" si="264"/>
        <v>0</v>
      </c>
      <c r="R209" s="64">
        <f t="shared" si="265"/>
        <v>0</v>
      </c>
      <c r="S209" s="64">
        <f t="shared" si="266"/>
        <v>0</v>
      </c>
      <c r="U209" s="8" t="s">
        <v>323</v>
      </c>
      <c r="V209" s="8" t="s">
        <v>324</v>
      </c>
      <c r="W209" s="95" t="str">
        <v>WN332</v>
      </c>
      <c r="X209" s="95" t="s">
        <v>294</v>
      </c>
      <c r="Y209" s="25">
        <f t="shared" si="254"/>
        <v>104.36757220778252</v>
      </c>
      <c r="Z209" s="25">
        <f t="shared" si="267"/>
        <v>114.84232953064411</v>
      </c>
      <c r="AA209" s="25">
        <f t="shared" si="267"/>
        <v>121.40188954614342</v>
      </c>
      <c r="AB209" s="25">
        <f t="shared" si="267"/>
        <v>124.14662698489029</v>
      </c>
      <c r="AC209" s="25">
        <f t="shared" si="267"/>
        <v>127.35726425514108</v>
      </c>
      <c r="AD209" s="25">
        <f t="shared" si="268"/>
        <v>127.35726425514108</v>
      </c>
      <c r="AE209" s="25">
        <f t="shared" si="268"/>
        <v>127.35726425514108</v>
      </c>
      <c r="AF209" s="25">
        <f t="shared" si="268"/>
        <v>127.35726425514108</v>
      </c>
      <c r="AG209" s="25">
        <f t="shared" si="268"/>
        <v>127.35726425514108</v>
      </c>
      <c r="AH209" s="25">
        <f t="shared" si="268"/>
        <v>127.35726425514108</v>
      </c>
      <c r="AI209" s="25">
        <f t="shared" si="268"/>
        <v>127.35726425514108</v>
      </c>
      <c r="AJ209" s="25">
        <f t="shared" si="268"/>
        <v>127.35726425514108</v>
      </c>
      <c r="AK209" s="25">
        <f t="shared" si="268"/>
        <v>127.35726425514108</v>
      </c>
      <c r="AL209" s="25">
        <f t="shared" si="268"/>
        <v>127.35726425514108</v>
      </c>
      <c r="AM209" s="25">
        <f t="shared" si="268"/>
        <v>127.35726425514108</v>
      </c>
    </row>
    <row r="210" spans="1:39" s="95" customFormat="1" x14ac:dyDescent="0.35">
      <c r="A210" s="8" t="str">
        <v>WN332</v>
      </c>
      <c r="B210" s="95" t="s">
        <v>294</v>
      </c>
      <c r="C210" s="95" t="s">
        <v>199</v>
      </c>
      <c r="E210" s="42"/>
      <c r="F210" s="42"/>
      <c r="G210" s="42"/>
      <c r="H210" s="42"/>
      <c r="I210" s="42"/>
      <c r="J210" s="64">
        <f t="shared" si="257"/>
        <v>5.5816386086817937E-2</v>
      </c>
      <c r="K210" s="64">
        <f t="shared" si="258"/>
        <v>3.4000533148490053E-2</v>
      </c>
      <c r="L210" s="64">
        <f t="shared" si="259"/>
        <v>3.274949600377397E-2</v>
      </c>
      <c r="M210" s="64">
        <f t="shared" si="260"/>
        <v>2.2408733055335528E-2</v>
      </c>
      <c r="N210" s="64">
        <f t="shared" si="261"/>
        <v>3.6348338674148106E-3</v>
      </c>
      <c r="O210" s="64">
        <f t="shared" si="262"/>
        <v>3.2785332443063808E-3</v>
      </c>
      <c r="P210" s="64">
        <f t="shared" si="263"/>
        <v>2.936457956620675E-3</v>
      </c>
      <c r="Q210" s="64">
        <f t="shared" si="264"/>
        <v>0</v>
      </c>
      <c r="R210" s="64">
        <f t="shared" si="265"/>
        <v>0</v>
      </c>
      <c r="S210" s="64">
        <f t="shared" si="266"/>
        <v>0</v>
      </c>
      <c r="U210" s="8" t="s">
        <v>323</v>
      </c>
      <c r="V210" s="8" t="s">
        <v>324</v>
      </c>
      <c r="W210" s="95" t="str">
        <v>WX334</v>
      </c>
      <c r="X210" s="95" t="s">
        <v>295</v>
      </c>
      <c r="Y210" s="25">
        <f t="shared" si="254"/>
        <v>139.87117379112061</v>
      </c>
      <c r="Z210" s="25">
        <f t="shared" si="267"/>
        <v>153.90921808910358</v>
      </c>
      <c r="AA210" s="25">
        <f t="shared" si="267"/>
        <v>162.70019922924718</v>
      </c>
      <c r="AB210" s="25">
        <f t="shared" si="267"/>
        <v>166.3786372649777</v>
      </c>
      <c r="AC210" s="25">
        <f t="shared" si="267"/>
        <v>170.68146422653089</v>
      </c>
      <c r="AD210" s="25">
        <f t="shared" si="268"/>
        <v>170.68146422653089</v>
      </c>
      <c r="AE210" s="25">
        <f t="shared" si="268"/>
        <v>170.68146422653089</v>
      </c>
      <c r="AF210" s="25">
        <f t="shared" si="268"/>
        <v>170.68146422653089</v>
      </c>
      <c r="AG210" s="25">
        <f t="shared" si="268"/>
        <v>170.68146422653089</v>
      </c>
      <c r="AH210" s="25">
        <f t="shared" si="268"/>
        <v>170.68146422653089</v>
      </c>
      <c r="AI210" s="25">
        <f t="shared" si="268"/>
        <v>170.68146422653089</v>
      </c>
      <c r="AJ210" s="25">
        <f t="shared" si="268"/>
        <v>170.68146422653089</v>
      </c>
      <c r="AK210" s="25">
        <f t="shared" si="268"/>
        <v>170.68146422653089</v>
      </c>
      <c r="AL210" s="25">
        <f t="shared" si="268"/>
        <v>170.68146422653089</v>
      </c>
      <c r="AM210" s="25">
        <f t="shared" si="268"/>
        <v>170.68146422653089</v>
      </c>
    </row>
    <row r="211" spans="1:39" s="95" customFormat="1" x14ac:dyDescent="0.35">
      <c r="A211" s="8" t="str">
        <v>WX334</v>
      </c>
      <c r="B211" s="95" t="s">
        <v>295</v>
      </c>
      <c r="C211" s="95" t="s">
        <v>199</v>
      </c>
      <c r="E211" s="42"/>
      <c r="F211" s="42"/>
      <c r="G211" s="42"/>
      <c r="H211" s="42"/>
      <c r="I211" s="42"/>
      <c r="J211" s="64">
        <f t="shared" si="257"/>
        <v>5.5816386086817937E-2</v>
      </c>
      <c r="K211" s="64">
        <f t="shared" si="258"/>
        <v>3.4000533148489831E-2</v>
      </c>
      <c r="L211" s="64">
        <f t="shared" si="259"/>
        <v>3.2749496003774192E-2</v>
      </c>
      <c r="M211" s="64">
        <f t="shared" si="260"/>
        <v>2.2408733055335306E-2</v>
      </c>
      <c r="N211" s="64">
        <f t="shared" si="261"/>
        <v>3.6348338674148106E-3</v>
      </c>
      <c r="O211" s="64">
        <f t="shared" si="262"/>
        <v>3.2785332443063808E-3</v>
      </c>
      <c r="P211" s="64">
        <f t="shared" si="263"/>
        <v>2.936457956620675E-3</v>
      </c>
      <c r="Q211" s="64">
        <f t="shared" si="264"/>
        <v>0</v>
      </c>
      <c r="R211" s="64">
        <f t="shared" si="265"/>
        <v>0</v>
      </c>
      <c r="S211" s="64">
        <f t="shared" si="266"/>
        <v>0</v>
      </c>
      <c r="U211" s="8" t="s">
        <v>13</v>
      </c>
      <c r="V211" s="8" t="s">
        <v>324</v>
      </c>
      <c r="W211" s="95" t="str">
        <v>WN333</v>
      </c>
      <c r="X211" s="95" t="s">
        <v>296</v>
      </c>
      <c r="Y211" s="25">
        <f t="shared" si="254"/>
        <v>49.512943391999038</v>
      </c>
      <c r="Z211" s="25">
        <f t="shared" si="267"/>
        <v>54.482265331760509</v>
      </c>
      <c r="AA211" s="25">
        <f t="shared" si="267"/>
        <v>57.594181388188801</v>
      </c>
      <c r="AB211" s="25">
        <f t="shared" si="267"/>
        <v>58.896310263621622</v>
      </c>
      <c r="AC211" s="25">
        <f t="shared" si="267"/>
        <v>60.41946633644551</v>
      </c>
      <c r="AD211" s="25">
        <f t="shared" si="268"/>
        <v>60.41946633644551</v>
      </c>
      <c r="AE211" s="25">
        <f t="shared" si="268"/>
        <v>60.41946633644551</v>
      </c>
      <c r="AF211" s="25">
        <f t="shared" si="268"/>
        <v>60.41946633644551</v>
      </c>
      <c r="AG211" s="25">
        <f t="shared" si="268"/>
        <v>60.41946633644551</v>
      </c>
      <c r="AH211" s="25">
        <f t="shared" si="268"/>
        <v>60.41946633644551</v>
      </c>
      <c r="AI211" s="25">
        <f t="shared" si="268"/>
        <v>60.41946633644551</v>
      </c>
      <c r="AJ211" s="25">
        <f t="shared" si="268"/>
        <v>60.41946633644551</v>
      </c>
      <c r="AK211" s="25">
        <f t="shared" si="268"/>
        <v>60.41946633644551</v>
      </c>
      <c r="AL211" s="25">
        <f t="shared" si="268"/>
        <v>60.41946633644551</v>
      </c>
      <c r="AM211" s="25">
        <f t="shared" si="268"/>
        <v>60.41946633644551</v>
      </c>
    </row>
    <row r="212" spans="1:39" s="95" customFormat="1" x14ac:dyDescent="0.35">
      <c r="A212" s="8" t="str">
        <v>WN333</v>
      </c>
      <c r="B212" s="95" t="s">
        <v>296</v>
      </c>
      <c r="C212" s="95" t="s">
        <v>199</v>
      </c>
      <c r="E212" s="42"/>
      <c r="F212" s="42"/>
      <c r="G212" s="42"/>
      <c r="H212" s="42"/>
      <c r="I212" s="42"/>
      <c r="J212" s="64">
        <f t="shared" si="257"/>
        <v>5.5816386086817937E-2</v>
      </c>
      <c r="K212" s="64">
        <f t="shared" si="258"/>
        <v>3.4000533148490053E-2</v>
      </c>
      <c r="L212" s="64">
        <f t="shared" si="259"/>
        <v>3.274949600377397E-2</v>
      </c>
      <c r="M212" s="64">
        <f t="shared" si="260"/>
        <v>2.2408733055335528E-2</v>
      </c>
      <c r="N212" s="64">
        <f t="shared" si="261"/>
        <v>3.6348338674148106E-3</v>
      </c>
      <c r="O212" s="64">
        <f t="shared" si="262"/>
        <v>3.2785332443063808E-3</v>
      </c>
      <c r="P212" s="64">
        <f t="shared" si="263"/>
        <v>2.936457956620675E-3</v>
      </c>
      <c r="Q212" s="64">
        <f t="shared" si="264"/>
        <v>0</v>
      </c>
      <c r="R212" s="64">
        <f t="shared" si="265"/>
        <v>0</v>
      </c>
      <c r="S212" s="64">
        <f t="shared" si="266"/>
        <v>0</v>
      </c>
      <c r="U212" s="8" t="s">
        <v>13</v>
      </c>
      <c r="V212" s="8" t="s">
        <v>324</v>
      </c>
      <c r="W212" s="95" t="str">
        <v>WX335</v>
      </c>
      <c r="X212" s="95" t="s">
        <v>297</v>
      </c>
      <c r="Y212" s="25">
        <f t="shared" si="254"/>
        <v>110.78075613431955</v>
      </c>
      <c r="Z212" s="25">
        <f t="shared" si="267"/>
        <v>121.8991668820554</v>
      </c>
      <c r="AA212" s="25">
        <f t="shared" si="267"/>
        <v>128.861799077607</v>
      </c>
      <c r="AB212" s="25">
        <f t="shared" si="267"/>
        <v>131.77519528317552</v>
      </c>
      <c r="AC212" s="25">
        <f t="shared" si="267"/>
        <v>135.18311995697462</v>
      </c>
      <c r="AD212" s="25">
        <f t="shared" si="268"/>
        <v>135.18311995697462</v>
      </c>
      <c r="AE212" s="25">
        <f t="shared" si="268"/>
        <v>135.18311995697462</v>
      </c>
      <c r="AF212" s="25">
        <f t="shared" si="268"/>
        <v>135.18311995697462</v>
      </c>
      <c r="AG212" s="25">
        <f t="shared" si="268"/>
        <v>135.18311995697462</v>
      </c>
      <c r="AH212" s="25">
        <f t="shared" si="268"/>
        <v>135.18311995697462</v>
      </c>
      <c r="AI212" s="25">
        <f t="shared" si="268"/>
        <v>135.18311995697462</v>
      </c>
      <c r="AJ212" s="25">
        <f t="shared" si="268"/>
        <v>135.18311995697462</v>
      </c>
      <c r="AK212" s="25">
        <f t="shared" si="268"/>
        <v>135.18311995697462</v>
      </c>
      <c r="AL212" s="25">
        <f t="shared" si="268"/>
        <v>135.18311995697462</v>
      </c>
      <c r="AM212" s="25">
        <f t="shared" si="268"/>
        <v>135.18311995697462</v>
      </c>
    </row>
    <row r="213" spans="1:39" s="95" customFormat="1" x14ac:dyDescent="0.35">
      <c r="A213" s="8" t="str">
        <v>WX335</v>
      </c>
      <c r="B213" s="95" t="s">
        <v>297</v>
      </c>
      <c r="C213" s="95" t="s">
        <v>199</v>
      </c>
      <c r="E213" s="42"/>
      <c r="F213" s="42"/>
      <c r="G213" s="42"/>
      <c r="H213" s="42"/>
      <c r="I213" s="42"/>
      <c r="J213" s="64">
        <f t="shared" si="257"/>
        <v>5.5816386086817715E-2</v>
      </c>
      <c r="K213" s="64">
        <f t="shared" si="258"/>
        <v>3.4000533148490053E-2</v>
      </c>
      <c r="L213" s="64">
        <f t="shared" si="259"/>
        <v>3.274949600377397E-2</v>
      </c>
      <c r="M213" s="64">
        <f t="shared" si="260"/>
        <v>2.2408733055335306E-2</v>
      </c>
      <c r="N213" s="64">
        <f t="shared" si="261"/>
        <v>3.6348338674148106E-3</v>
      </c>
      <c r="O213" s="64">
        <f t="shared" si="262"/>
        <v>3.2785332443063808E-3</v>
      </c>
      <c r="P213" s="64">
        <f t="shared" si="263"/>
        <v>2.936457956620675E-3</v>
      </c>
      <c r="Q213" s="64">
        <f t="shared" si="264"/>
        <v>0</v>
      </c>
      <c r="R213" s="64">
        <f t="shared" si="265"/>
        <v>0</v>
      </c>
      <c r="S213" s="64">
        <f t="shared" si="266"/>
        <v>0</v>
      </c>
      <c r="U213" s="8" t="s">
        <v>323</v>
      </c>
      <c r="V213" s="8" t="s">
        <v>325</v>
      </c>
      <c r="W213" s="95" t="str">
        <v>WN348</v>
      </c>
      <c r="X213" s="87" t="s">
        <v>298</v>
      </c>
      <c r="Y213" s="25">
        <f t="shared" si="254"/>
        <v>150.79233858496079</v>
      </c>
      <c r="Z213" s="25">
        <f t="shared" si="267"/>
        <v>165.92647574472562</v>
      </c>
      <c r="AA213" s="25">
        <f t="shared" si="267"/>
        <v>175.40385817205956</v>
      </c>
      <c r="AB213" s="25">
        <f t="shared" si="267"/>
        <v>179.36950926880388</v>
      </c>
      <c r="AC213" s="25">
        <f t="shared" si="267"/>
        <v>184.00830168380125</v>
      </c>
      <c r="AD213" s="25">
        <f t="shared" si="268"/>
        <v>184.00830168380125</v>
      </c>
      <c r="AE213" s="25">
        <f t="shared" si="268"/>
        <v>184.00830168380125</v>
      </c>
      <c r="AF213" s="25">
        <f t="shared" si="268"/>
        <v>184.00830168380125</v>
      </c>
      <c r="AG213" s="25">
        <f t="shared" si="268"/>
        <v>184.00830168380125</v>
      </c>
      <c r="AH213" s="25">
        <f t="shared" si="268"/>
        <v>184.00830168380125</v>
      </c>
      <c r="AI213" s="25">
        <f t="shared" si="268"/>
        <v>184.00830168380125</v>
      </c>
      <c r="AJ213" s="25">
        <f t="shared" si="268"/>
        <v>184.00830168380125</v>
      </c>
      <c r="AK213" s="25">
        <f t="shared" si="268"/>
        <v>184.00830168380125</v>
      </c>
      <c r="AL213" s="25">
        <f t="shared" si="268"/>
        <v>184.00830168380125</v>
      </c>
      <c r="AM213" s="25">
        <f t="shared" si="268"/>
        <v>184.00830168380125</v>
      </c>
    </row>
    <row r="214" spans="1:39" s="95" customFormat="1" x14ac:dyDescent="0.35">
      <c r="A214" s="8" t="str">
        <v>WN348</v>
      </c>
      <c r="B214" s="95" t="s">
        <v>298</v>
      </c>
      <c r="C214" s="95" t="s">
        <v>199</v>
      </c>
      <c r="E214" s="42"/>
      <c r="F214" s="42"/>
      <c r="G214" s="42"/>
      <c r="H214" s="42"/>
      <c r="I214" s="42"/>
      <c r="J214" s="64">
        <f t="shared" si="257"/>
        <v>0.25110753102594985</v>
      </c>
      <c r="K214" s="64">
        <f t="shared" si="258"/>
        <v>0.16771973894776848</v>
      </c>
      <c r="L214" s="64">
        <f t="shared" si="259"/>
        <v>-1.550946186656299E-2</v>
      </c>
      <c r="M214" s="64">
        <f t="shared" si="260"/>
        <v>-0.32964557650054493</v>
      </c>
      <c r="N214" s="64">
        <f t="shared" si="261"/>
        <v>-0.54673807635165539</v>
      </c>
      <c r="O214" s="64">
        <f t="shared" si="262"/>
        <v>0</v>
      </c>
      <c r="P214" s="64">
        <f t="shared" si="263"/>
        <v>0</v>
      </c>
      <c r="Q214" s="64">
        <f t="shared" si="264"/>
        <v>0</v>
      </c>
      <c r="R214" s="64">
        <f t="shared" si="265"/>
        <v>0</v>
      </c>
      <c r="S214" s="64">
        <f t="shared" si="266"/>
        <v>0</v>
      </c>
      <c r="U214" s="8" t="s">
        <v>323</v>
      </c>
      <c r="V214" s="8" t="s">
        <v>325</v>
      </c>
      <c r="W214" s="95" t="str">
        <v>WN350</v>
      </c>
      <c r="X214" s="87" t="s">
        <v>299</v>
      </c>
      <c r="Y214" s="25">
        <f t="shared" si="254"/>
        <v>157.53089284353891</v>
      </c>
      <c r="Z214" s="25">
        <f t="shared" si="267"/>
        <v>173.34133892831176</v>
      </c>
      <c r="AA214" s="25">
        <f t="shared" si="267"/>
        <v>183.24224324220296</v>
      </c>
      <c r="AB214" s="25">
        <f t="shared" si="267"/>
        <v>187.3851099411242</v>
      </c>
      <c r="AC214" s="25">
        <f t="shared" si="267"/>
        <v>192.23119905750622</v>
      </c>
      <c r="AD214" s="25">
        <f t="shared" si="268"/>
        <v>192.23119905750622</v>
      </c>
      <c r="AE214" s="25">
        <f t="shared" si="268"/>
        <v>192.23119905750622</v>
      </c>
      <c r="AF214" s="25">
        <f t="shared" si="268"/>
        <v>192.23119905750622</v>
      </c>
      <c r="AG214" s="25">
        <f t="shared" si="268"/>
        <v>192.23119905750622</v>
      </c>
      <c r="AH214" s="25">
        <f t="shared" si="268"/>
        <v>192.23119905750622</v>
      </c>
      <c r="AI214" s="25">
        <f t="shared" si="268"/>
        <v>192.23119905750622</v>
      </c>
      <c r="AJ214" s="25">
        <f t="shared" si="268"/>
        <v>192.23119905750622</v>
      </c>
      <c r="AK214" s="25">
        <f t="shared" si="268"/>
        <v>192.23119905750622</v>
      </c>
      <c r="AL214" s="25">
        <f t="shared" si="268"/>
        <v>192.23119905750622</v>
      </c>
      <c r="AM214" s="25">
        <f t="shared" si="268"/>
        <v>192.23119905750622</v>
      </c>
    </row>
    <row r="215" spans="1:39" s="95" customFormat="1" x14ac:dyDescent="0.35">
      <c r="A215" s="8" t="str">
        <v>WN350</v>
      </c>
      <c r="B215" s="95" t="s">
        <v>299</v>
      </c>
      <c r="C215" s="95" t="s">
        <v>199</v>
      </c>
      <c r="E215" s="42"/>
      <c r="F215" s="42"/>
      <c r="G215" s="42"/>
      <c r="H215" s="42"/>
      <c r="I215" s="42"/>
      <c r="J215" s="64">
        <f t="shared" si="257"/>
        <v>8.6826595444812416E-2</v>
      </c>
      <c r="K215" s="64">
        <f t="shared" si="258"/>
        <v>1.8383165190544171E-2</v>
      </c>
      <c r="L215" s="64">
        <f t="shared" si="259"/>
        <v>-1.0868360236790386E-2</v>
      </c>
      <c r="M215" s="64">
        <f t="shared" si="260"/>
        <v>1.139914949480958E-2</v>
      </c>
      <c r="N215" s="64">
        <f t="shared" si="261"/>
        <v>-8.5273467781601275E-2</v>
      </c>
      <c r="O215" s="64">
        <f t="shared" si="262"/>
        <v>-0.29396811872774475</v>
      </c>
      <c r="P215" s="64">
        <f t="shared" si="263"/>
        <v>-0.57469138978052281</v>
      </c>
      <c r="Q215" s="64">
        <f t="shared" si="264"/>
        <v>0</v>
      </c>
      <c r="R215" s="64">
        <f t="shared" si="265"/>
        <v>0</v>
      </c>
      <c r="S215" s="64">
        <f t="shared" si="266"/>
        <v>0</v>
      </c>
      <c r="U215" s="8" t="s">
        <v>323</v>
      </c>
      <c r="V215" s="8" t="s">
        <v>325</v>
      </c>
      <c r="W215" s="95" t="str">
        <v>WX349</v>
      </c>
      <c r="X215" s="87" t="s">
        <v>300</v>
      </c>
      <c r="Y215" s="25">
        <f t="shared" si="254"/>
        <v>166.55570529293172</v>
      </c>
      <c r="Z215" s="25">
        <f t="shared" si="267"/>
        <v>183.2719185455326</v>
      </c>
      <c r="AA215" s="25">
        <f t="shared" si="267"/>
        <v>193.74003734605151</v>
      </c>
      <c r="AB215" s="25">
        <f t="shared" si="267"/>
        <v>198.12024539615606</v>
      </c>
      <c r="AC215" s="25">
        <f t="shared" si="267"/>
        <v>203.24396288497314</v>
      </c>
      <c r="AD215" s="25">
        <f t="shared" si="268"/>
        <v>203.24396288497314</v>
      </c>
      <c r="AE215" s="25">
        <f t="shared" si="268"/>
        <v>203.24396288497314</v>
      </c>
      <c r="AF215" s="25">
        <f t="shared" si="268"/>
        <v>203.24396288497314</v>
      </c>
      <c r="AG215" s="25">
        <f t="shared" si="268"/>
        <v>203.24396288497314</v>
      </c>
      <c r="AH215" s="25">
        <f t="shared" si="268"/>
        <v>203.24396288497314</v>
      </c>
      <c r="AI215" s="25">
        <f t="shared" si="268"/>
        <v>203.24396288497314</v>
      </c>
      <c r="AJ215" s="25">
        <f t="shared" si="268"/>
        <v>203.24396288497314</v>
      </c>
      <c r="AK215" s="25">
        <f t="shared" si="268"/>
        <v>203.24396288497314</v>
      </c>
      <c r="AL215" s="25">
        <f t="shared" si="268"/>
        <v>203.24396288497314</v>
      </c>
      <c r="AM215" s="25">
        <f t="shared" si="268"/>
        <v>203.24396288497314</v>
      </c>
    </row>
    <row r="216" spans="1:39" s="95" customFormat="1" x14ac:dyDescent="0.35">
      <c r="A216" s="8" t="str">
        <v>WX349</v>
      </c>
      <c r="B216" s="95" t="s">
        <v>300</v>
      </c>
      <c r="C216" s="95" t="s">
        <v>199</v>
      </c>
      <c r="E216" s="42"/>
      <c r="F216" s="42"/>
      <c r="G216" s="42"/>
      <c r="H216" s="42"/>
      <c r="I216" s="42"/>
      <c r="J216" s="64">
        <f t="shared" si="257"/>
        <v>0.25110753102595029</v>
      </c>
      <c r="K216" s="64">
        <f t="shared" si="258"/>
        <v>0.16771973894776826</v>
      </c>
      <c r="L216" s="64">
        <f t="shared" si="259"/>
        <v>-1.550946186656299E-2</v>
      </c>
      <c r="M216" s="64">
        <f t="shared" si="260"/>
        <v>-0.32964557650054482</v>
      </c>
      <c r="N216" s="64">
        <f t="shared" si="261"/>
        <v>-0.54673807635165539</v>
      </c>
      <c r="O216" s="64">
        <f t="shared" si="262"/>
        <v>0</v>
      </c>
      <c r="P216" s="64">
        <f t="shared" si="263"/>
        <v>0</v>
      </c>
      <c r="Q216" s="64">
        <f t="shared" si="264"/>
        <v>0</v>
      </c>
      <c r="R216" s="64">
        <f t="shared" si="265"/>
        <v>0</v>
      </c>
      <c r="S216" s="64">
        <f t="shared" si="266"/>
        <v>0</v>
      </c>
      <c r="U216" s="8" t="s">
        <v>323</v>
      </c>
      <c r="V216" s="8" t="s">
        <v>325</v>
      </c>
      <c r="W216" s="95" t="str">
        <v>WX351</v>
      </c>
      <c r="X216" s="87" t="s">
        <v>301</v>
      </c>
      <c r="Y216" s="25">
        <f t="shared" si="254"/>
        <v>152.35413879494129</v>
      </c>
      <c r="Z216" s="25">
        <f t="shared" si="267"/>
        <v>167.64502462520093</v>
      </c>
      <c r="AA216" s="25">
        <f t="shared" si="267"/>
        <v>177.22056706519848</v>
      </c>
      <c r="AB216" s="25">
        <f t="shared" si="267"/>
        <v>181.22729156642558</v>
      </c>
      <c r="AC216" s="25">
        <f t="shared" si="267"/>
        <v>185.91412930677424</v>
      </c>
      <c r="AD216" s="25">
        <f t="shared" si="268"/>
        <v>185.91412930677424</v>
      </c>
      <c r="AE216" s="25">
        <f t="shared" ref="AE216:AM230" si="269">AD216*(1+AE$190)</f>
        <v>185.91412930677424</v>
      </c>
      <c r="AF216" s="25">
        <f t="shared" si="269"/>
        <v>185.91412930677424</v>
      </c>
      <c r="AG216" s="25">
        <f t="shared" si="269"/>
        <v>185.91412930677424</v>
      </c>
      <c r="AH216" s="25">
        <f t="shared" si="269"/>
        <v>185.91412930677424</v>
      </c>
      <c r="AI216" s="25">
        <f t="shared" si="269"/>
        <v>185.91412930677424</v>
      </c>
      <c r="AJ216" s="25">
        <f t="shared" si="269"/>
        <v>185.91412930677424</v>
      </c>
      <c r="AK216" s="25">
        <f t="shared" si="269"/>
        <v>185.91412930677424</v>
      </c>
      <c r="AL216" s="25">
        <f t="shared" si="269"/>
        <v>185.91412930677424</v>
      </c>
      <c r="AM216" s="25">
        <f t="shared" si="269"/>
        <v>185.91412930677424</v>
      </c>
    </row>
    <row r="217" spans="1:39" s="95" customFormat="1" x14ac:dyDescent="0.35">
      <c r="A217" s="8" t="str">
        <v>WX351</v>
      </c>
      <c r="B217" s="95" t="s">
        <v>301</v>
      </c>
      <c r="C217" s="95" t="s">
        <v>199</v>
      </c>
      <c r="E217" s="42"/>
      <c r="F217" s="42"/>
      <c r="G217" s="42"/>
      <c r="H217" s="42"/>
      <c r="I217" s="42"/>
      <c r="J217" s="64">
        <f t="shared" si="257"/>
        <v>8.6826595444812193E-2</v>
      </c>
      <c r="K217" s="64">
        <f t="shared" si="258"/>
        <v>1.8383165190543949E-2</v>
      </c>
      <c r="L217" s="64">
        <f t="shared" si="259"/>
        <v>-1.0868360236790386E-2</v>
      </c>
      <c r="M217" s="64">
        <f t="shared" si="260"/>
        <v>1.139914949480958E-2</v>
      </c>
      <c r="N217" s="64">
        <f t="shared" si="261"/>
        <v>-8.5273467781601164E-2</v>
      </c>
      <c r="O217" s="64">
        <f t="shared" si="262"/>
        <v>-0.29396811872774475</v>
      </c>
      <c r="P217" s="64">
        <f t="shared" si="263"/>
        <v>-0.57469138978052281</v>
      </c>
      <c r="Q217" s="64">
        <f t="shared" si="264"/>
        <v>0</v>
      </c>
      <c r="R217" s="64">
        <f t="shared" si="265"/>
        <v>0</v>
      </c>
      <c r="S217" s="64">
        <f t="shared" si="266"/>
        <v>0</v>
      </c>
      <c r="U217" s="8" t="s">
        <v>13</v>
      </c>
      <c r="V217" s="8" t="s">
        <v>325</v>
      </c>
      <c r="W217" s="95" t="str">
        <v>WX355</v>
      </c>
      <c r="X217" s="95" t="s">
        <v>302</v>
      </c>
      <c r="Y217" s="25">
        <f t="shared" si="254"/>
        <v>52.126100712305188</v>
      </c>
      <c r="Z217" s="25">
        <f t="shared" si="267"/>
        <v>57.35768983139868</v>
      </c>
      <c r="AA217" s="25">
        <f t="shared" si="267"/>
        <v>60.63384428017325</v>
      </c>
      <c r="AB217" s="25">
        <f t="shared" si="267"/>
        <v>62.004695945440645</v>
      </c>
      <c r="AC217" s="25">
        <f t="shared" si="267"/>
        <v>63.608240017219806</v>
      </c>
      <c r="AD217" s="25">
        <f t="shared" si="268"/>
        <v>63.608240017219806</v>
      </c>
      <c r="AE217" s="25">
        <f t="shared" si="269"/>
        <v>63.608240017219806</v>
      </c>
      <c r="AF217" s="25">
        <f t="shared" si="269"/>
        <v>63.608240017219806</v>
      </c>
      <c r="AG217" s="25">
        <f t="shared" si="269"/>
        <v>63.608240017219806</v>
      </c>
      <c r="AH217" s="25">
        <f t="shared" si="269"/>
        <v>63.608240017219806</v>
      </c>
      <c r="AI217" s="25">
        <f t="shared" si="269"/>
        <v>63.608240017219806</v>
      </c>
      <c r="AJ217" s="25">
        <f t="shared" si="269"/>
        <v>63.608240017219806</v>
      </c>
      <c r="AK217" s="25">
        <f t="shared" si="269"/>
        <v>63.608240017219806</v>
      </c>
      <c r="AL217" s="25">
        <f t="shared" si="269"/>
        <v>63.608240017219806</v>
      </c>
      <c r="AM217" s="25">
        <f t="shared" si="269"/>
        <v>63.608240017219806</v>
      </c>
    </row>
    <row r="218" spans="1:39" s="95" customFormat="1" x14ac:dyDescent="0.35">
      <c r="A218" s="8" t="str">
        <v>WX355</v>
      </c>
      <c r="B218" s="95" t="s">
        <v>302</v>
      </c>
      <c r="C218" s="95" t="s">
        <v>199</v>
      </c>
      <c r="E218" s="42"/>
      <c r="F218" s="42"/>
      <c r="G218" s="42"/>
      <c r="H218" s="42"/>
      <c r="I218" s="42"/>
      <c r="J218" s="64">
        <f t="shared" si="257"/>
        <v>-0.34661407281373546</v>
      </c>
      <c r="K218" s="64">
        <f t="shared" si="258"/>
        <v>0.13763643173798124</v>
      </c>
      <c r="L218" s="64">
        <f t="shared" si="259"/>
        <v>0.29018495687364831</v>
      </c>
      <c r="M218" s="64">
        <f t="shared" si="260"/>
        <v>-0.10028997298878428</v>
      </c>
      <c r="N218" s="64">
        <f t="shared" si="261"/>
        <v>0</v>
      </c>
      <c r="O218" s="64">
        <f t="shared" si="262"/>
        <v>0</v>
      </c>
      <c r="P218" s="64">
        <f t="shared" si="263"/>
        <v>0</v>
      </c>
      <c r="Q218" s="64">
        <f t="shared" si="264"/>
        <v>0</v>
      </c>
      <c r="R218" s="64">
        <f t="shared" si="265"/>
        <v>0</v>
      </c>
      <c r="S218" s="64">
        <f t="shared" si="266"/>
        <v>0</v>
      </c>
      <c r="U218" s="8" t="s">
        <v>13</v>
      </c>
      <c r="V218" s="8" t="s">
        <v>325</v>
      </c>
      <c r="W218" s="95" t="str">
        <v>WN354</v>
      </c>
      <c r="X218" s="95" t="s">
        <v>303</v>
      </c>
      <c r="Y218" s="25">
        <f t="shared" si="254"/>
        <v>17.498564491451667</v>
      </c>
      <c r="Z218" s="25">
        <f t="shared" si="267"/>
        <v>19.254792145971461</v>
      </c>
      <c r="AA218" s="25">
        <f t="shared" si="267"/>
        <v>20.354586665846316</v>
      </c>
      <c r="AB218" s="25">
        <f t="shared" si="267"/>
        <v>20.814777164370074</v>
      </c>
      <c r="AC218" s="25">
        <f t="shared" si="267"/>
        <v>21.353081755956161</v>
      </c>
      <c r="AD218" s="25">
        <f t="shared" si="268"/>
        <v>21.353081755956161</v>
      </c>
      <c r="AE218" s="25">
        <f t="shared" si="269"/>
        <v>21.353081755956161</v>
      </c>
      <c r="AF218" s="25">
        <f t="shared" si="269"/>
        <v>21.353081755956161</v>
      </c>
      <c r="AG218" s="25">
        <f t="shared" si="269"/>
        <v>21.353081755956161</v>
      </c>
      <c r="AH218" s="25">
        <f t="shared" si="269"/>
        <v>21.353081755956161</v>
      </c>
      <c r="AI218" s="25">
        <f t="shared" si="269"/>
        <v>21.353081755956161</v>
      </c>
      <c r="AJ218" s="25">
        <f t="shared" si="269"/>
        <v>21.353081755956161</v>
      </c>
      <c r="AK218" s="25">
        <f t="shared" si="269"/>
        <v>21.353081755956161</v>
      </c>
      <c r="AL218" s="25">
        <f t="shared" si="269"/>
        <v>21.353081755956161</v>
      </c>
      <c r="AM218" s="25">
        <f t="shared" si="269"/>
        <v>21.353081755956161</v>
      </c>
    </row>
    <row r="219" spans="1:39" s="95" customFormat="1" x14ac:dyDescent="0.35">
      <c r="A219" s="8" t="str">
        <v>WN354</v>
      </c>
      <c r="B219" s="95" t="s">
        <v>303</v>
      </c>
      <c r="C219" s="95" t="s">
        <v>199</v>
      </c>
      <c r="E219" s="42"/>
      <c r="F219" s="42"/>
      <c r="G219" s="42"/>
      <c r="H219" s="42"/>
      <c r="I219" s="42"/>
      <c r="J219" s="64">
        <f t="shared" si="257"/>
        <v>-0.3461823252760623</v>
      </c>
      <c r="K219" s="64">
        <f t="shared" si="258"/>
        <v>0.13855327485269808</v>
      </c>
      <c r="L219" s="64">
        <f t="shared" si="259"/>
        <v>0.29017835363916555</v>
      </c>
      <c r="M219" s="64">
        <f t="shared" si="260"/>
        <v>-0.10227190268833886</v>
      </c>
      <c r="N219" s="64">
        <f t="shared" si="261"/>
        <v>0</v>
      </c>
      <c r="O219" s="64">
        <f t="shared" si="262"/>
        <v>0</v>
      </c>
      <c r="P219" s="64">
        <f t="shared" si="263"/>
        <v>0</v>
      </c>
      <c r="Q219" s="64">
        <f t="shared" si="264"/>
        <v>0</v>
      </c>
      <c r="R219" s="64">
        <f t="shared" si="265"/>
        <v>0</v>
      </c>
      <c r="S219" s="64">
        <f t="shared" si="266"/>
        <v>0</v>
      </c>
      <c r="U219" s="8" t="s">
        <v>323</v>
      </c>
      <c r="V219" s="8" t="s">
        <v>19</v>
      </c>
      <c r="W219" s="95" t="str">
        <v>WN158</v>
      </c>
      <c r="X219" s="95" t="s">
        <v>304</v>
      </c>
      <c r="Y219" s="25">
        <f t="shared" si="254"/>
        <v>6.0239022539546072</v>
      </c>
      <c r="Z219" s="25">
        <f t="shared" si="267"/>
        <v>6.6284857746021082</v>
      </c>
      <c r="AA219" s="25">
        <f t="shared" si="267"/>
        <v>7.0070913848164498</v>
      </c>
      <c r="AB219" s="25">
        <f t="shared" si="267"/>
        <v>7.1655125274570359</v>
      </c>
      <c r="AC219" s="25">
        <f t="shared" si="267"/>
        <v>7.3508245422885183</v>
      </c>
      <c r="AD219" s="25">
        <f t="shared" si="268"/>
        <v>7.3508245422885183</v>
      </c>
      <c r="AE219" s="25">
        <f t="shared" si="269"/>
        <v>7.3508245422885183</v>
      </c>
      <c r="AF219" s="25">
        <f t="shared" si="269"/>
        <v>7.3508245422885183</v>
      </c>
      <c r="AG219" s="25">
        <f t="shared" si="269"/>
        <v>7.3508245422885183</v>
      </c>
      <c r="AH219" s="25">
        <f t="shared" si="269"/>
        <v>7.3508245422885183</v>
      </c>
      <c r="AI219" s="25">
        <f t="shared" si="269"/>
        <v>7.3508245422885183</v>
      </c>
      <c r="AJ219" s="25">
        <f t="shared" si="269"/>
        <v>7.3508245422885183</v>
      </c>
      <c r="AK219" s="25">
        <f t="shared" si="269"/>
        <v>7.3508245422885183</v>
      </c>
      <c r="AL219" s="25">
        <f t="shared" si="269"/>
        <v>7.3508245422885183</v>
      </c>
      <c r="AM219" s="25">
        <f t="shared" si="269"/>
        <v>7.3508245422885183</v>
      </c>
    </row>
    <row r="220" spans="1:39" s="95" customFormat="1" x14ac:dyDescent="0.35">
      <c r="A220" s="8" t="str">
        <v>WN158</v>
      </c>
      <c r="B220" s="95" t="s">
        <v>304</v>
      </c>
      <c r="C220" s="95" t="s">
        <v>19</v>
      </c>
      <c r="E220" s="42"/>
      <c r="F220" s="42"/>
      <c r="G220" s="42"/>
      <c r="H220" s="42"/>
      <c r="I220" s="42"/>
      <c r="J220" s="64">
        <f t="shared" si="257"/>
        <v>-1.198523664887452E-2</v>
      </c>
      <c r="K220" s="64">
        <f t="shared" si="258"/>
        <v>6.3541697653213269E-3</v>
      </c>
      <c r="L220" s="64">
        <f t="shared" si="259"/>
        <v>4.2023666450190955E-2</v>
      </c>
      <c r="M220" s="64">
        <f t="shared" si="260"/>
        <v>4.408341156274509E-2</v>
      </c>
      <c r="N220" s="64">
        <f t="shared" si="261"/>
        <v>-7.5920603917662977E-3</v>
      </c>
      <c r="O220" s="64">
        <f t="shared" si="262"/>
        <v>-0.19249278818431514</v>
      </c>
      <c r="P220" s="64">
        <f t="shared" si="263"/>
        <v>-0.33283677637569298</v>
      </c>
      <c r="Q220" s="64">
        <f t="shared" si="264"/>
        <v>-0.65789602299322714</v>
      </c>
      <c r="R220" s="64">
        <f t="shared" si="265"/>
        <v>0</v>
      </c>
      <c r="S220" s="64">
        <f t="shared" si="266"/>
        <v>0</v>
      </c>
      <c r="U220" s="8" t="s">
        <v>323</v>
      </c>
      <c r="V220" s="8" t="s">
        <v>19</v>
      </c>
      <c r="W220" s="95" t="str">
        <v>WX135</v>
      </c>
      <c r="X220" s="95" t="s">
        <v>305</v>
      </c>
      <c r="Y220" s="25">
        <f t="shared" si="254"/>
        <v>7.6643891670190341</v>
      </c>
      <c r="Z220" s="25">
        <f t="shared" si="267"/>
        <v>8.4336186781995881</v>
      </c>
      <c r="AA220" s="25">
        <f t="shared" si="267"/>
        <v>8.9153298041718685</v>
      </c>
      <c r="AB220" s="25">
        <f t="shared" si="267"/>
        <v>9.1168937137927752</v>
      </c>
      <c r="AC220" s="25">
        <f t="shared" si="267"/>
        <v>9.3526716761693187</v>
      </c>
      <c r="AD220" s="25">
        <f t="shared" si="268"/>
        <v>9.3526716761693187</v>
      </c>
      <c r="AE220" s="25">
        <f t="shared" si="269"/>
        <v>9.3526716761693187</v>
      </c>
      <c r="AF220" s="25">
        <f t="shared" si="269"/>
        <v>9.3526716761693187</v>
      </c>
      <c r="AG220" s="25">
        <f t="shared" si="269"/>
        <v>9.3526716761693187</v>
      </c>
      <c r="AH220" s="25">
        <f t="shared" si="269"/>
        <v>9.3526716761693187</v>
      </c>
      <c r="AI220" s="25">
        <f t="shared" si="269"/>
        <v>9.3526716761693187</v>
      </c>
      <c r="AJ220" s="25">
        <f t="shared" si="269"/>
        <v>9.3526716761693187</v>
      </c>
      <c r="AK220" s="25">
        <f t="shared" si="269"/>
        <v>9.3526716761693187</v>
      </c>
      <c r="AL220" s="25">
        <f t="shared" si="269"/>
        <v>9.3526716761693187</v>
      </c>
      <c r="AM220" s="25">
        <f t="shared" si="269"/>
        <v>9.3526716761693187</v>
      </c>
    </row>
    <row r="221" spans="1:39" s="95" customFormat="1" x14ac:dyDescent="0.35">
      <c r="A221" s="8" t="str">
        <v>WX135</v>
      </c>
      <c r="B221" s="95" t="s">
        <v>305</v>
      </c>
      <c r="C221" s="95" t="s">
        <v>19</v>
      </c>
      <c r="E221" s="42"/>
      <c r="F221" s="42"/>
      <c r="G221" s="42"/>
      <c r="H221" s="42"/>
      <c r="I221" s="42"/>
      <c r="J221" s="64">
        <f t="shared" si="257"/>
        <v>-1.198523664887452E-2</v>
      </c>
      <c r="K221" s="64">
        <f t="shared" si="258"/>
        <v>6.3541697653213269E-3</v>
      </c>
      <c r="L221" s="64">
        <f t="shared" si="259"/>
        <v>4.2023666450190955E-2</v>
      </c>
      <c r="M221" s="64">
        <f t="shared" si="260"/>
        <v>4.4083411562745312E-2</v>
      </c>
      <c r="N221" s="64">
        <f t="shared" si="261"/>
        <v>-7.5920603917665197E-3</v>
      </c>
      <c r="O221" s="64">
        <f t="shared" si="262"/>
        <v>-0.19249278818431514</v>
      </c>
      <c r="P221" s="64">
        <f t="shared" si="263"/>
        <v>-0.33283677637569298</v>
      </c>
      <c r="Q221" s="64">
        <f t="shared" si="264"/>
        <v>-0.65789602299322714</v>
      </c>
      <c r="R221" s="64">
        <f t="shared" si="265"/>
        <v>0</v>
      </c>
      <c r="S221" s="64">
        <f t="shared" si="266"/>
        <v>0</v>
      </c>
      <c r="U221" s="8" t="s">
        <v>13</v>
      </c>
      <c r="V221" s="8" t="s">
        <v>19</v>
      </c>
      <c r="W221" s="95" t="str">
        <v>WN138</v>
      </c>
      <c r="X221" s="95" t="s">
        <v>306</v>
      </c>
      <c r="Y221" s="25">
        <f t="shared" si="254"/>
        <v>24.066255757247749</v>
      </c>
      <c r="Z221" s="25">
        <f t="shared" si="267"/>
        <v>26.481643826496072</v>
      </c>
      <c r="AA221" s="25">
        <f t="shared" si="267"/>
        <v>27.994221398711083</v>
      </c>
      <c r="AB221" s="25">
        <f t="shared" si="267"/>
        <v>28.627134015053898</v>
      </c>
      <c r="AC221" s="25">
        <f t="shared" si="267"/>
        <v>29.367479086373336</v>
      </c>
      <c r="AD221" s="25">
        <f t="shared" si="268"/>
        <v>29.367479086373336</v>
      </c>
      <c r="AE221" s="25">
        <f t="shared" si="269"/>
        <v>29.367479086373336</v>
      </c>
      <c r="AF221" s="25">
        <f t="shared" si="269"/>
        <v>29.367479086373336</v>
      </c>
      <c r="AG221" s="25">
        <f t="shared" si="269"/>
        <v>29.367479086373336</v>
      </c>
      <c r="AH221" s="25">
        <f t="shared" si="269"/>
        <v>29.367479086373336</v>
      </c>
      <c r="AI221" s="25">
        <f t="shared" si="269"/>
        <v>29.367479086373336</v>
      </c>
      <c r="AJ221" s="25">
        <f t="shared" si="269"/>
        <v>29.367479086373336</v>
      </c>
      <c r="AK221" s="25">
        <f t="shared" si="269"/>
        <v>29.367479086373336</v>
      </c>
      <c r="AL221" s="25">
        <f t="shared" si="269"/>
        <v>29.367479086373336</v>
      </c>
      <c r="AM221" s="25">
        <f t="shared" si="269"/>
        <v>29.367479086373336</v>
      </c>
    </row>
    <row r="222" spans="1:39" s="95" customFormat="1" x14ac:dyDescent="0.35">
      <c r="A222" s="8" t="str">
        <v>WN138</v>
      </c>
      <c r="B222" s="95" t="s">
        <v>306</v>
      </c>
      <c r="C222" s="95" t="s">
        <v>19</v>
      </c>
      <c r="E222" s="42"/>
      <c r="F222" s="42"/>
      <c r="G222" s="42"/>
      <c r="H222" s="42"/>
      <c r="I222" s="42"/>
      <c r="J222" s="64">
        <f t="shared" si="257"/>
        <v>-8.9512777956869627E-2</v>
      </c>
      <c r="K222" s="64">
        <f t="shared" si="258"/>
        <v>-8.454736478241176E-2</v>
      </c>
      <c r="L222" s="64">
        <f t="shared" si="259"/>
        <v>-6.9212145274402004E-2</v>
      </c>
      <c r="M222" s="64">
        <f t="shared" si="260"/>
        <v>-6.2655051489294178E-2</v>
      </c>
      <c r="N222" s="64">
        <f t="shared" si="261"/>
        <v>-5.9526378434487048E-2</v>
      </c>
      <c r="O222" s="64">
        <f t="shared" si="262"/>
        <v>0</v>
      </c>
      <c r="P222" s="64">
        <f t="shared" si="263"/>
        <v>0</v>
      </c>
      <c r="Q222" s="64">
        <f t="shared" si="264"/>
        <v>0</v>
      </c>
      <c r="R222" s="64">
        <f t="shared" si="265"/>
        <v>0</v>
      </c>
      <c r="S222" s="64">
        <f t="shared" si="266"/>
        <v>0</v>
      </c>
      <c r="U222" s="8" t="s">
        <v>13</v>
      </c>
      <c r="V222" s="8" t="s">
        <v>19</v>
      </c>
      <c r="W222" s="95" t="str">
        <v>WX134</v>
      </c>
      <c r="X222" s="95" t="s">
        <v>307</v>
      </c>
      <c r="Y222" s="25">
        <f t="shared" si="254"/>
        <v>26.670252599040744</v>
      </c>
      <c r="Z222" s="25">
        <f t="shared" si="267"/>
        <v>29.346988464451041</v>
      </c>
      <c r="AA222" s="25">
        <f t="shared" si="267"/>
        <v>31.02322868783806</v>
      </c>
      <c r="AB222" s="25">
        <f t="shared" si="267"/>
        <v>31.724623184815393</v>
      </c>
      <c r="AC222" s="25">
        <f t="shared" si="267"/>
        <v>32.545074453251608</v>
      </c>
      <c r="AD222" s="25">
        <f t="shared" si="268"/>
        <v>32.545074453251608</v>
      </c>
      <c r="AE222" s="25">
        <f t="shared" si="269"/>
        <v>32.545074453251608</v>
      </c>
      <c r="AF222" s="25">
        <f t="shared" si="269"/>
        <v>32.545074453251608</v>
      </c>
      <c r="AG222" s="25">
        <f t="shared" si="269"/>
        <v>32.545074453251608</v>
      </c>
      <c r="AH222" s="25">
        <f t="shared" si="269"/>
        <v>32.545074453251608</v>
      </c>
      <c r="AI222" s="25">
        <f t="shared" si="269"/>
        <v>32.545074453251608</v>
      </c>
      <c r="AJ222" s="25">
        <f t="shared" si="269"/>
        <v>32.545074453251608</v>
      </c>
      <c r="AK222" s="25">
        <f t="shared" si="269"/>
        <v>32.545074453251608</v>
      </c>
      <c r="AL222" s="25">
        <f t="shared" si="269"/>
        <v>32.545074453251608</v>
      </c>
      <c r="AM222" s="25">
        <f t="shared" si="269"/>
        <v>32.545074453251608</v>
      </c>
    </row>
    <row r="223" spans="1:39" s="95" customFormat="1" x14ac:dyDescent="0.35">
      <c r="A223" s="8" t="str">
        <v>WX134</v>
      </c>
      <c r="B223" s="95" t="s">
        <v>307</v>
      </c>
      <c r="C223" s="95" t="s">
        <v>19</v>
      </c>
      <c r="E223" s="42"/>
      <c r="F223" s="42"/>
      <c r="G223" s="42"/>
      <c r="H223" s="42"/>
      <c r="I223" s="42"/>
      <c r="J223" s="64">
        <f t="shared" si="257"/>
        <v>-8.9512777956869627E-2</v>
      </c>
      <c r="K223" s="64">
        <f t="shared" si="258"/>
        <v>-8.4547364782411871E-2</v>
      </c>
      <c r="L223" s="64">
        <f t="shared" si="259"/>
        <v>-6.9212145274402004E-2</v>
      </c>
      <c r="M223" s="64">
        <f t="shared" si="260"/>
        <v>-6.26550514892944E-2</v>
      </c>
      <c r="N223" s="64">
        <f t="shared" si="261"/>
        <v>-5.952637843448727E-2</v>
      </c>
      <c r="O223" s="64">
        <f t="shared" si="262"/>
        <v>0</v>
      </c>
      <c r="P223" s="64">
        <f t="shared" si="263"/>
        <v>0</v>
      </c>
      <c r="Q223" s="64">
        <f t="shared" si="264"/>
        <v>0</v>
      </c>
      <c r="R223" s="64">
        <f t="shared" si="265"/>
        <v>0</v>
      </c>
      <c r="S223" s="64">
        <f t="shared" si="266"/>
        <v>0</v>
      </c>
      <c r="U223" s="8" t="s">
        <v>323</v>
      </c>
      <c r="V223" s="8" t="s">
        <v>19</v>
      </c>
      <c r="W223" s="95" t="str">
        <v>SL121</v>
      </c>
      <c r="X223" s="95" t="s">
        <v>211</v>
      </c>
      <c r="Y223" s="25">
        <f t="shared" si="254"/>
        <v>103.17706998052326</v>
      </c>
      <c r="Z223" s="25">
        <f t="shared" si="267"/>
        <v>113.53234362029178</v>
      </c>
      <c r="AA223" s="25">
        <f t="shared" si="267"/>
        <v>120.01707990804599</v>
      </c>
      <c r="AB223" s="25">
        <f t="shared" si="267"/>
        <v>122.73050861779832</v>
      </c>
      <c r="AC223" s="25">
        <f t="shared" si="267"/>
        <v>125.90452272301519</v>
      </c>
      <c r="AD223" s="25">
        <f t="shared" si="268"/>
        <v>125.90452272301519</v>
      </c>
      <c r="AE223" s="25">
        <f t="shared" si="269"/>
        <v>125.90452272301519</v>
      </c>
      <c r="AF223" s="25">
        <f t="shared" si="269"/>
        <v>125.90452272301519</v>
      </c>
      <c r="AG223" s="25">
        <f t="shared" si="269"/>
        <v>125.90452272301519</v>
      </c>
      <c r="AH223" s="25">
        <f t="shared" si="269"/>
        <v>125.90452272301519</v>
      </c>
      <c r="AI223" s="25">
        <f t="shared" si="269"/>
        <v>125.90452272301519</v>
      </c>
      <c r="AJ223" s="25">
        <f t="shared" si="269"/>
        <v>125.90452272301519</v>
      </c>
      <c r="AK223" s="25">
        <f t="shared" si="269"/>
        <v>125.90452272301519</v>
      </c>
      <c r="AL223" s="25">
        <f t="shared" si="269"/>
        <v>125.90452272301519</v>
      </c>
      <c r="AM223" s="25">
        <f t="shared" si="269"/>
        <v>125.90452272301519</v>
      </c>
    </row>
    <row r="224" spans="1:39" s="95" customFormat="1" x14ac:dyDescent="0.35">
      <c r="A224" s="8" t="str">
        <v>SL121</v>
      </c>
      <c r="B224" s="95" t="s">
        <v>211</v>
      </c>
      <c r="C224" s="95" t="s">
        <v>19</v>
      </c>
      <c r="E224" s="42"/>
      <c r="F224" s="42"/>
      <c r="G224" s="42"/>
      <c r="H224" s="42"/>
      <c r="I224" s="42"/>
      <c r="J224" s="64">
        <f t="shared" si="257"/>
        <v>-6.1178593501121648E-2</v>
      </c>
      <c r="K224" s="64">
        <f t="shared" si="258"/>
        <v>-7.0958720345069448E-2</v>
      </c>
      <c r="L224" s="64">
        <f t="shared" si="259"/>
        <v>-8.4086194909818612E-2</v>
      </c>
      <c r="M224" s="64">
        <f t="shared" si="260"/>
        <v>-0.10723967874401352</v>
      </c>
      <c r="N224" s="64">
        <f t="shared" si="261"/>
        <v>-0.13575316309310825</v>
      </c>
      <c r="O224" s="64">
        <f t="shared" si="262"/>
        <v>-0.21654851250995821</v>
      </c>
      <c r="P224" s="64">
        <f t="shared" si="263"/>
        <v>-0.33487640330676305</v>
      </c>
      <c r="Q224" s="64">
        <f t="shared" si="264"/>
        <v>-0.69562634954770886</v>
      </c>
      <c r="R224" s="64">
        <f t="shared" si="265"/>
        <v>0</v>
      </c>
      <c r="S224" s="64">
        <f t="shared" si="266"/>
        <v>0</v>
      </c>
      <c r="U224" s="8" t="s">
        <v>323</v>
      </c>
      <c r="V224" s="8" t="s">
        <v>19</v>
      </c>
      <c r="W224" s="95" t="str">
        <v>SL122</v>
      </c>
      <c r="X224" s="95" t="s">
        <v>207</v>
      </c>
      <c r="Y224" s="25">
        <f t="shared" si="254"/>
        <v>85.710168585199028</v>
      </c>
      <c r="Z224" s="25">
        <f t="shared" si="267"/>
        <v>94.312392408554075</v>
      </c>
      <c r="AA224" s="25">
        <f t="shared" si="267"/>
        <v>99.699324219652127</v>
      </c>
      <c r="AB224" s="25">
        <f t="shared" si="267"/>
        <v>101.95339513095726</v>
      </c>
      <c r="AC224" s="25">
        <f t="shared" si="267"/>
        <v>104.59007868963258</v>
      </c>
      <c r="AD224" s="25">
        <f t="shared" si="268"/>
        <v>104.59007868963258</v>
      </c>
      <c r="AE224" s="25">
        <f t="shared" si="269"/>
        <v>104.59007868963258</v>
      </c>
      <c r="AF224" s="25">
        <f t="shared" si="269"/>
        <v>104.59007868963258</v>
      </c>
      <c r="AG224" s="25">
        <f t="shared" si="269"/>
        <v>104.59007868963258</v>
      </c>
      <c r="AH224" s="25">
        <f t="shared" si="269"/>
        <v>104.59007868963258</v>
      </c>
      <c r="AI224" s="25">
        <f t="shared" si="269"/>
        <v>104.59007868963258</v>
      </c>
      <c r="AJ224" s="25">
        <f t="shared" si="269"/>
        <v>104.59007868963258</v>
      </c>
      <c r="AK224" s="25">
        <f t="shared" si="269"/>
        <v>104.59007868963258</v>
      </c>
      <c r="AL224" s="25">
        <f t="shared" si="269"/>
        <v>104.59007868963258</v>
      </c>
      <c r="AM224" s="25">
        <f t="shared" si="269"/>
        <v>104.59007868963258</v>
      </c>
    </row>
    <row r="225" spans="1:39" s="95" customFormat="1" x14ac:dyDescent="0.35">
      <c r="A225" s="8" t="str">
        <v>SL122</v>
      </c>
      <c r="B225" s="95" t="s">
        <v>207</v>
      </c>
      <c r="C225" s="95" t="s">
        <v>19</v>
      </c>
      <c r="E225" s="42"/>
      <c r="F225" s="42"/>
      <c r="G225" s="42"/>
      <c r="H225" s="42"/>
      <c r="I225" s="42"/>
      <c r="J225" s="64">
        <f t="shared" si="257"/>
        <v>-6.1178593501121759E-2</v>
      </c>
      <c r="K225" s="64">
        <f t="shared" si="258"/>
        <v>-7.0958720345069337E-2</v>
      </c>
      <c r="L225" s="64">
        <f t="shared" si="259"/>
        <v>-8.4086194909818612E-2</v>
      </c>
      <c r="M225" s="64">
        <f t="shared" si="260"/>
        <v>-0.10723967874401352</v>
      </c>
      <c r="N225" s="64">
        <f t="shared" si="261"/>
        <v>-0.13575316309310814</v>
      </c>
      <c r="O225" s="64">
        <f t="shared" si="262"/>
        <v>-0.21654851250995844</v>
      </c>
      <c r="P225" s="64">
        <f t="shared" si="263"/>
        <v>-0.33487640330676316</v>
      </c>
      <c r="Q225" s="64">
        <f t="shared" si="264"/>
        <v>-0.69562634954770886</v>
      </c>
      <c r="R225" s="64">
        <f t="shared" si="265"/>
        <v>0</v>
      </c>
      <c r="S225" s="64">
        <f t="shared" si="266"/>
        <v>0</v>
      </c>
      <c r="U225" s="8" t="s">
        <v>323</v>
      </c>
      <c r="V225" s="8" t="s">
        <v>19</v>
      </c>
      <c r="W225" s="95" t="str">
        <v>SL150</v>
      </c>
      <c r="X225" s="95" t="s">
        <v>213</v>
      </c>
      <c r="Y225" s="25">
        <f t="shared" si="254"/>
        <v>139.52196042754548</v>
      </c>
      <c r="Z225" s="25">
        <f t="shared" si="267"/>
        <v>153.52495624102343</v>
      </c>
      <c r="AA225" s="25">
        <f t="shared" si="267"/>
        <v>162.29398912685653</v>
      </c>
      <c r="AB225" s="25">
        <f t="shared" si="267"/>
        <v>165.96324328513506</v>
      </c>
      <c r="AC225" s="25">
        <f t="shared" si="267"/>
        <v>170.25532747077955</v>
      </c>
      <c r="AD225" s="25">
        <f t="shared" si="268"/>
        <v>170.25532747077955</v>
      </c>
      <c r="AE225" s="25">
        <f t="shared" si="269"/>
        <v>170.25532747077955</v>
      </c>
      <c r="AF225" s="25">
        <f t="shared" si="269"/>
        <v>170.25532747077955</v>
      </c>
      <c r="AG225" s="25">
        <f t="shared" si="269"/>
        <v>170.25532747077955</v>
      </c>
      <c r="AH225" s="25">
        <f t="shared" si="269"/>
        <v>170.25532747077955</v>
      </c>
      <c r="AI225" s="25">
        <f t="shared" si="269"/>
        <v>170.25532747077955</v>
      </c>
      <c r="AJ225" s="25">
        <f t="shared" si="269"/>
        <v>170.25532747077955</v>
      </c>
      <c r="AK225" s="25">
        <f t="shared" si="269"/>
        <v>170.25532747077955</v>
      </c>
      <c r="AL225" s="25">
        <f t="shared" si="269"/>
        <v>170.25532747077955</v>
      </c>
      <c r="AM225" s="25">
        <f t="shared" si="269"/>
        <v>170.25532747077955</v>
      </c>
    </row>
    <row r="226" spans="1:39" s="95" customFormat="1" x14ac:dyDescent="0.35">
      <c r="A226" s="8" t="str">
        <v>SL150</v>
      </c>
      <c r="B226" s="95" t="s">
        <v>213</v>
      </c>
      <c r="C226" s="95" t="s">
        <v>19</v>
      </c>
      <c r="E226" s="42"/>
      <c r="F226" s="42"/>
      <c r="G226" s="42"/>
      <c r="H226" s="42"/>
      <c r="I226" s="42"/>
      <c r="J226" s="64">
        <f t="shared" si="257"/>
        <v>-6.1178593501121759E-2</v>
      </c>
      <c r="K226" s="64">
        <f t="shared" si="258"/>
        <v>-7.0958720345069337E-2</v>
      </c>
      <c r="L226" s="64">
        <f t="shared" si="259"/>
        <v>-8.4086194909818612E-2</v>
      </c>
      <c r="M226" s="64">
        <f t="shared" si="260"/>
        <v>-0.10723967874401363</v>
      </c>
      <c r="N226" s="64">
        <f t="shared" si="261"/>
        <v>-0.13575316309310825</v>
      </c>
      <c r="O226" s="64">
        <f t="shared" si="262"/>
        <v>-0.21654851250995832</v>
      </c>
      <c r="P226" s="64">
        <f t="shared" si="263"/>
        <v>-0.33487640330676305</v>
      </c>
      <c r="Q226" s="64">
        <f t="shared" si="264"/>
        <v>-0.69562634954770886</v>
      </c>
      <c r="R226" s="64">
        <f t="shared" si="265"/>
        <v>0</v>
      </c>
      <c r="S226" s="64">
        <f t="shared" si="266"/>
        <v>0</v>
      </c>
      <c r="U226" s="8" t="s">
        <v>323</v>
      </c>
      <c r="V226" s="8" t="s">
        <v>19</v>
      </c>
      <c r="W226" s="95" t="str">
        <v>SL151</v>
      </c>
      <c r="X226" s="95" t="s">
        <v>209</v>
      </c>
      <c r="Y226" s="25">
        <f t="shared" si="254"/>
        <v>81.26338399147869</v>
      </c>
      <c r="Z226" s="25">
        <f t="shared" si="267"/>
        <v>89.419310286770823</v>
      </c>
      <c r="AA226" s="25">
        <f t="shared" si="267"/>
        <v>94.526759210593951</v>
      </c>
      <c r="AB226" s="25">
        <f t="shared" si="267"/>
        <v>96.663885213646097</v>
      </c>
      <c r="AC226" s="25">
        <f t="shared" si="267"/>
        <v>99.163773290282677</v>
      </c>
      <c r="AD226" s="25">
        <f t="shared" si="268"/>
        <v>99.163773290282677</v>
      </c>
      <c r="AE226" s="25">
        <f t="shared" si="269"/>
        <v>99.163773290282677</v>
      </c>
      <c r="AF226" s="25">
        <f t="shared" si="269"/>
        <v>99.163773290282677</v>
      </c>
      <c r="AG226" s="25">
        <f t="shared" si="269"/>
        <v>99.163773290282677</v>
      </c>
      <c r="AH226" s="25">
        <f t="shared" si="269"/>
        <v>99.163773290282677</v>
      </c>
      <c r="AI226" s="25">
        <f t="shared" si="269"/>
        <v>99.163773290282677</v>
      </c>
      <c r="AJ226" s="25">
        <f t="shared" si="269"/>
        <v>99.163773290282677</v>
      </c>
      <c r="AK226" s="25">
        <f t="shared" si="269"/>
        <v>99.163773290282677</v>
      </c>
      <c r="AL226" s="25">
        <f t="shared" si="269"/>
        <v>99.163773290282677</v>
      </c>
      <c r="AM226" s="25">
        <f t="shared" si="269"/>
        <v>99.163773290282677</v>
      </c>
    </row>
    <row r="227" spans="1:39" s="95" customFormat="1" x14ac:dyDescent="0.35">
      <c r="A227" s="8" t="str">
        <v>SL151</v>
      </c>
      <c r="B227" s="95" t="s">
        <v>209</v>
      </c>
      <c r="C227" s="95" t="s">
        <v>19</v>
      </c>
      <c r="E227" s="42"/>
      <c r="F227" s="42"/>
      <c r="G227" s="42"/>
      <c r="H227" s="42"/>
      <c r="I227" s="42"/>
      <c r="J227" s="64">
        <f t="shared" si="257"/>
        <v>-6.1178593501121648E-2</v>
      </c>
      <c r="K227" s="64">
        <f t="shared" si="258"/>
        <v>-7.0958720345069448E-2</v>
      </c>
      <c r="L227" s="64">
        <f t="shared" si="259"/>
        <v>-8.4086194909818501E-2</v>
      </c>
      <c r="M227" s="64">
        <f t="shared" si="260"/>
        <v>-0.10723967874401374</v>
      </c>
      <c r="N227" s="64">
        <f t="shared" si="261"/>
        <v>-0.13575316309310814</v>
      </c>
      <c r="O227" s="64">
        <f t="shared" si="262"/>
        <v>-0.21654851250995832</v>
      </c>
      <c r="P227" s="64">
        <f t="shared" si="263"/>
        <v>-0.33487640330676305</v>
      </c>
      <c r="Q227" s="64">
        <f t="shared" si="264"/>
        <v>-0.69562634954770886</v>
      </c>
      <c r="R227" s="64">
        <f t="shared" si="265"/>
        <v>0</v>
      </c>
      <c r="S227" s="64">
        <f t="shared" si="266"/>
        <v>0</v>
      </c>
      <c r="U227" s="8" t="s">
        <v>13</v>
      </c>
      <c r="V227" s="8" t="s">
        <v>19</v>
      </c>
      <c r="W227" s="95" t="str">
        <v>SL111</v>
      </c>
      <c r="X227" s="95" t="s">
        <v>316</v>
      </c>
      <c r="Y227" s="25">
        <f t="shared" si="254"/>
        <v>42.12299843978824</v>
      </c>
      <c r="Z227" s="25">
        <f t="shared" si="267"/>
        <v>46.350635214644228</v>
      </c>
      <c r="AA227" s="25">
        <f t="shared" si="267"/>
        <v>48.998089116786176</v>
      </c>
      <c r="AB227" s="25">
        <f t="shared" si="267"/>
        <v>50.10587162436223</v>
      </c>
      <c r="AC227" s="25">
        <f t="shared" si="267"/>
        <v>51.401692403408916</v>
      </c>
      <c r="AD227" s="25">
        <f t="shared" si="268"/>
        <v>51.401692403408916</v>
      </c>
      <c r="AE227" s="25">
        <f t="shared" si="269"/>
        <v>51.401692403408916</v>
      </c>
      <c r="AF227" s="25">
        <f t="shared" si="269"/>
        <v>51.401692403408916</v>
      </c>
      <c r="AG227" s="25">
        <f t="shared" si="269"/>
        <v>51.401692403408916</v>
      </c>
      <c r="AH227" s="25">
        <f t="shared" si="269"/>
        <v>51.401692403408916</v>
      </c>
      <c r="AI227" s="25">
        <f t="shared" si="269"/>
        <v>51.401692403408916</v>
      </c>
      <c r="AJ227" s="25">
        <f t="shared" si="269"/>
        <v>51.401692403408916</v>
      </c>
      <c r="AK227" s="25">
        <f t="shared" si="269"/>
        <v>51.401692403408916</v>
      </c>
      <c r="AL227" s="25">
        <f t="shared" si="269"/>
        <v>51.401692403408916</v>
      </c>
      <c r="AM227" s="25">
        <f t="shared" si="269"/>
        <v>51.401692403408916</v>
      </c>
    </row>
    <row r="228" spans="1:39" s="95" customFormat="1" x14ac:dyDescent="0.35">
      <c r="A228" s="8" t="str">
        <v>SL111</v>
      </c>
      <c r="B228" s="95" t="s">
        <v>316</v>
      </c>
      <c r="C228" s="95" t="s">
        <v>19</v>
      </c>
      <c r="E228" s="42"/>
      <c r="F228" s="42"/>
      <c r="G228" s="42"/>
      <c r="H228" s="42"/>
      <c r="I228" s="42"/>
      <c r="J228" s="64">
        <f t="shared" si="257"/>
        <v>-0.18057154610280601</v>
      </c>
      <c r="K228" s="64">
        <f t="shared" si="258"/>
        <v>-0.20604642634970782</v>
      </c>
      <c r="L228" s="64">
        <f t="shared" si="259"/>
        <v>-0.23108700360610779</v>
      </c>
      <c r="M228" s="64">
        <f t="shared" si="260"/>
        <v>-0.22602785977949658</v>
      </c>
      <c r="N228" s="64">
        <f t="shared" si="261"/>
        <v>-0.187687481135829</v>
      </c>
      <c r="O228" s="64">
        <f t="shared" si="262"/>
        <v>0</v>
      </c>
      <c r="P228" s="64">
        <f t="shared" si="263"/>
        <v>0</v>
      </c>
      <c r="Q228" s="64">
        <f t="shared" si="264"/>
        <v>0</v>
      </c>
      <c r="R228" s="64">
        <f t="shared" si="265"/>
        <v>0</v>
      </c>
      <c r="S228" s="64">
        <f t="shared" si="266"/>
        <v>0</v>
      </c>
      <c r="U228" s="8" t="s">
        <v>13</v>
      </c>
      <c r="V228" s="8" t="s">
        <v>19</v>
      </c>
      <c r="W228" s="95" t="str">
        <v>SL112</v>
      </c>
      <c r="X228" s="95" t="s">
        <v>318</v>
      </c>
      <c r="Y228" s="25">
        <f t="shared" si="254"/>
        <v>48.442731414692361</v>
      </c>
      <c r="Z228" s="25">
        <f t="shared" si="267"/>
        <v>53.304642493885098</v>
      </c>
      <c r="AA228" s="25">
        <f t="shared" si="267"/>
        <v>56.349295131744327</v>
      </c>
      <c r="AB228" s="25">
        <f t="shared" si="267"/>
        <v>57.623278762257009</v>
      </c>
      <c r="AC228" s="25">
        <f t="shared" si="267"/>
        <v>59.113512133242352</v>
      </c>
      <c r="AD228" s="25">
        <f t="shared" si="268"/>
        <v>59.113512133242352</v>
      </c>
      <c r="AE228" s="25">
        <f t="shared" si="269"/>
        <v>59.113512133242352</v>
      </c>
      <c r="AF228" s="25">
        <f t="shared" si="269"/>
        <v>59.113512133242352</v>
      </c>
      <c r="AG228" s="25">
        <f t="shared" si="269"/>
        <v>59.113512133242352</v>
      </c>
      <c r="AH228" s="25">
        <f t="shared" si="269"/>
        <v>59.113512133242352</v>
      </c>
      <c r="AI228" s="25">
        <f t="shared" si="269"/>
        <v>59.113512133242352</v>
      </c>
      <c r="AJ228" s="25">
        <f t="shared" si="269"/>
        <v>59.113512133242352</v>
      </c>
      <c r="AK228" s="25">
        <f t="shared" si="269"/>
        <v>59.113512133242352</v>
      </c>
      <c r="AL228" s="25">
        <f t="shared" si="269"/>
        <v>59.113512133242352</v>
      </c>
      <c r="AM228" s="25">
        <f t="shared" si="269"/>
        <v>59.113512133242352</v>
      </c>
    </row>
    <row r="229" spans="1:39" s="95" customFormat="1" x14ac:dyDescent="0.35">
      <c r="A229" s="8" t="str">
        <v>SL112</v>
      </c>
      <c r="B229" s="95" t="s">
        <v>318</v>
      </c>
      <c r="C229" s="95" t="s">
        <v>19</v>
      </c>
      <c r="E229" s="42"/>
      <c r="F229" s="42"/>
      <c r="G229" s="42"/>
      <c r="H229" s="42"/>
      <c r="I229" s="42"/>
      <c r="J229" s="64">
        <f t="shared" si="257"/>
        <v>-0.18057154610280612</v>
      </c>
      <c r="K229" s="64">
        <f t="shared" si="258"/>
        <v>-0.20604642634970771</v>
      </c>
      <c r="L229" s="64">
        <f t="shared" si="259"/>
        <v>-0.2310870036061079</v>
      </c>
      <c r="M229" s="64">
        <f t="shared" si="260"/>
        <v>-0.22602785977949658</v>
      </c>
      <c r="N229" s="64">
        <f t="shared" si="261"/>
        <v>-0.187687481135829</v>
      </c>
      <c r="O229" s="64">
        <f t="shared" si="262"/>
        <v>0</v>
      </c>
      <c r="P229" s="64">
        <f t="shared" si="263"/>
        <v>0</v>
      </c>
      <c r="Q229" s="64">
        <f t="shared" si="264"/>
        <v>0</v>
      </c>
      <c r="R229" s="64">
        <f t="shared" si="265"/>
        <v>0</v>
      </c>
      <c r="S229" s="64">
        <f t="shared" si="266"/>
        <v>0</v>
      </c>
      <c r="U229" s="8" t="s">
        <v>13</v>
      </c>
      <c r="V229" s="8" t="s">
        <v>19</v>
      </c>
      <c r="W229" s="95" t="str">
        <v>SL140</v>
      </c>
      <c r="X229" s="95" t="s">
        <v>320</v>
      </c>
      <c r="Y229" s="25">
        <f t="shared" si="254"/>
        <v>49.75045011042932</v>
      </c>
      <c r="Z229" s="25">
        <f t="shared" si="267"/>
        <v>54.743609197931981</v>
      </c>
      <c r="AA229" s="25">
        <f t="shared" si="267"/>
        <v>57.87045268383546</v>
      </c>
      <c r="AB229" s="25">
        <f t="shared" si="267"/>
        <v>59.178827690784416</v>
      </c>
      <c r="AC229" s="25">
        <f t="shared" si="267"/>
        <v>60.709290131917889</v>
      </c>
      <c r="AD229" s="25">
        <f>AC229*(1+AD$190)</f>
        <v>60.709290131917889</v>
      </c>
      <c r="AE229" s="25">
        <f t="shared" si="269"/>
        <v>60.709290131917889</v>
      </c>
      <c r="AF229" s="25">
        <f t="shared" si="269"/>
        <v>60.709290131917889</v>
      </c>
      <c r="AG229" s="25">
        <f t="shared" si="269"/>
        <v>60.709290131917889</v>
      </c>
      <c r="AH229" s="25">
        <f t="shared" si="269"/>
        <v>60.709290131917889</v>
      </c>
      <c r="AI229" s="25">
        <f t="shared" si="269"/>
        <v>60.709290131917889</v>
      </c>
      <c r="AJ229" s="25">
        <f t="shared" si="269"/>
        <v>60.709290131917889</v>
      </c>
      <c r="AK229" s="25">
        <f t="shared" si="269"/>
        <v>60.709290131917889</v>
      </c>
      <c r="AL229" s="25">
        <f t="shared" si="269"/>
        <v>60.709290131917889</v>
      </c>
      <c r="AM229" s="25">
        <f t="shared" si="269"/>
        <v>60.709290131917889</v>
      </c>
    </row>
    <row r="230" spans="1:39" s="95" customFormat="1" x14ac:dyDescent="0.35">
      <c r="A230" s="8" t="str">
        <v>SL140</v>
      </c>
      <c r="B230" s="95" t="s">
        <v>320</v>
      </c>
      <c r="C230" s="95" t="s">
        <v>19</v>
      </c>
      <c r="E230" s="42"/>
      <c r="F230" s="42"/>
      <c r="G230" s="42"/>
      <c r="H230" s="42"/>
      <c r="I230" s="42"/>
      <c r="J230" s="64">
        <f t="shared" si="257"/>
        <v>-0.18057154610280612</v>
      </c>
      <c r="K230" s="64">
        <f t="shared" si="258"/>
        <v>-0.20604642634970771</v>
      </c>
      <c r="L230" s="64">
        <f t="shared" si="259"/>
        <v>-0.2310870036061079</v>
      </c>
      <c r="M230" s="64">
        <f t="shared" si="260"/>
        <v>-0.22602785977949669</v>
      </c>
      <c r="N230" s="64">
        <f t="shared" si="261"/>
        <v>-0.18768748113582889</v>
      </c>
      <c r="O230" s="64">
        <f t="shared" si="262"/>
        <v>0</v>
      </c>
      <c r="P230" s="64">
        <f t="shared" si="263"/>
        <v>0</v>
      </c>
      <c r="Q230" s="64">
        <f t="shared" si="264"/>
        <v>0</v>
      </c>
      <c r="R230" s="64">
        <f t="shared" si="265"/>
        <v>0</v>
      </c>
      <c r="S230" s="64">
        <f t="shared" si="266"/>
        <v>0</v>
      </c>
      <c r="U230" s="8" t="s">
        <v>13</v>
      </c>
      <c r="V230" s="8" t="s">
        <v>19</v>
      </c>
      <c r="W230" s="95" t="str">
        <v>SL144</v>
      </c>
      <c r="X230" s="95" t="s">
        <v>322</v>
      </c>
      <c r="Y230" s="25">
        <f t="shared" si="254"/>
        <v>42.65522791447853</v>
      </c>
      <c r="Z230" s="25">
        <f t="shared" si="267"/>
        <v>46.936281420887454</v>
      </c>
      <c r="AA230" s="25">
        <f t="shared" si="267"/>
        <v>49.617186241809975</v>
      </c>
      <c r="AB230" s="25">
        <f t="shared" si="267"/>
        <v>50.738965723103874</v>
      </c>
      <c r="AC230" s="25">
        <f t="shared" si="267"/>
        <v>52.051159363486882</v>
      </c>
      <c r="AD230" s="25">
        <f t="shared" si="268"/>
        <v>52.051159363486882</v>
      </c>
      <c r="AE230" s="25">
        <f t="shared" si="269"/>
        <v>52.051159363486882</v>
      </c>
      <c r="AF230" s="25">
        <f t="shared" si="269"/>
        <v>52.051159363486882</v>
      </c>
      <c r="AG230" s="25">
        <f t="shared" si="269"/>
        <v>52.051159363486882</v>
      </c>
      <c r="AH230" s="25">
        <f>AG230*(1+AH$190)</f>
        <v>52.051159363486882</v>
      </c>
      <c r="AI230" s="25">
        <f t="shared" si="269"/>
        <v>52.051159363486882</v>
      </c>
      <c r="AJ230" s="25">
        <f t="shared" si="269"/>
        <v>52.051159363486882</v>
      </c>
      <c r="AK230" s="25">
        <f t="shared" si="269"/>
        <v>52.051159363486882</v>
      </c>
      <c r="AL230" s="25">
        <f t="shared" si="269"/>
        <v>52.051159363486882</v>
      </c>
      <c r="AM230" s="25">
        <f t="shared" si="269"/>
        <v>52.051159363486882</v>
      </c>
    </row>
    <row r="231" spans="1:39" s="95" customFormat="1" x14ac:dyDescent="0.35">
      <c r="A231" s="8" t="str">
        <v>SL144</v>
      </c>
      <c r="B231" s="95" t="s">
        <v>322</v>
      </c>
      <c r="C231" s="95" t="s">
        <v>19</v>
      </c>
      <c r="E231" s="42"/>
      <c r="F231" s="42"/>
      <c r="G231" s="42"/>
      <c r="H231" s="42"/>
      <c r="I231" s="42"/>
      <c r="J231" s="64">
        <f t="shared" si="257"/>
        <v>-0.18057154610280612</v>
      </c>
      <c r="K231" s="64">
        <f t="shared" si="258"/>
        <v>-0.20604642634970782</v>
      </c>
      <c r="L231" s="64">
        <f t="shared" si="259"/>
        <v>-0.23108700360610768</v>
      </c>
      <c r="M231" s="64">
        <f t="shared" si="260"/>
        <v>-0.22602785977949658</v>
      </c>
      <c r="N231" s="64">
        <f t="shared" si="261"/>
        <v>-0.18768748113582889</v>
      </c>
      <c r="O231" s="64">
        <f t="shared" si="262"/>
        <v>0</v>
      </c>
      <c r="P231" s="64">
        <f t="shared" si="263"/>
        <v>0</v>
      </c>
      <c r="Q231" s="64">
        <f t="shared" si="264"/>
        <v>0</v>
      </c>
      <c r="R231" s="64">
        <f t="shared" si="265"/>
        <v>0</v>
      </c>
      <c r="S231" s="64">
        <f t="shared" si="266"/>
        <v>0</v>
      </c>
      <c r="X231" s="96" t="s">
        <v>360</v>
      </c>
      <c r="Y231" s="25">
        <f t="shared" si="254"/>
        <v>42.954746204417596</v>
      </c>
      <c r="Z231" s="25">
        <f>Z103*(1+Z$190)</f>
        <v>47.589026743686816</v>
      </c>
      <c r="AA231" s="25">
        <f t="shared" ref="AA231:AC232" si="270">AA103*(1+AA$190)</f>
        <v>49.574948813330671</v>
      </c>
      <c r="AB231" s="25">
        <f>AB103*(1+AB$190)</f>
        <v>45.123981881450511</v>
      </c>
      <c r="AC231" s="25">
        <f>AC103*(1+AC$190)</f>
        <v>47.756894570181586</v>
      </c>
      <c r="AD231" s="25">
        <f>AC231*(1+AD$190)</f>
        <v>47.756894570181586</v>
      </c>
      <c r="AE231" s="25">
        <f t="shared" ref="AE231" si="271">AD231*(1+AE$190)</f>
        <v>47.756894570181586</v>
      </c>
      <c r="AF231" s="25">
        <f t="shared" ref="AF231" si="272">AE231*(1+AF$190)</f>
        <v>47.756894570181586</v>
      </c>
      <c r="AG231" s="25">
        <f t="shared" ref="AG231" si="273">AF231*(1+AG$190)</f>
        <v>47.756894570181586</v>
      </c>
      <c r="AH231" s="25">
        <f>AG231*(1+AH$190)</f>
        <v>47.756894570181586</v>
      </c>
      <c r="AI231" s="25">
        <f t="shared" ref="AI231" si="274">AH231*(1+AI$190)</f>
        <v>47.756894570181586</v>
      </c>
      <c r="AJ231" s="25">
        <f t="shared" ref="AJ231" si="275">AI231*(1+AJ$190)</f>
        <v>47.756894570181586</v>
      </c>
      <c r="AK231" s="25">
        <f t="shared" ref="AK231" si="276">AJ231*(1+AK$190)</f>
        <v>47.756894570181586</v>
      </c>
      <c r="AL231" s="25">
        <f t="shared" ref="AL231" si="277">AK231*(1+AL$190)</f>
        <v>47.756894570181586</v>
      </c>
      <c r="AM231" s="25">
        <f t="shared" ref="AM231" si="278">AL231*(1+AM$190)</f>
        <v>47.756894570181586</v>
      </c>
    </row>
    <row r="232" spans="1:39" s="95" customFormat="1" x14ac:dyDescent="0.35">
      <c r="A232" s="8"/>
      <c r="E232" s="42"/>
      <c r="F232" s="42"/>
      <c r="G232" s="42"/>
      <c r="H232" s="42"/>
      <c r="I232" s="42"/>
      <c r="J232" s="64"/>
      <c r="K232" s="64"/>
      <c r="L232" s="64"/>
      <c r="M232" s="64"/>
      <c r="N232" s="64"/>
      <c r="O232" s="64"/>
      <c r="P232" s="64"/>
      <c r="Q232" s="64"/>
      <c r="R232" s="64"/>
      <c r="S232" s="64"/>
      <c r="X232" s="96" t="s">
        <v>409</v>
      </c>
      <c r="Y232" s="25">
        <f t="shared" si="254"/>
        <v>6.2829523148043043</v>
      </c>
      <c r="Z232" s="25">
        <f>Z104*(1+Z$190)</f>
        <v>8.4777512004370461</v>
      </c>
      <c r="AA232" s="25">
        <f t="shared" si="270"/>
        <v>8.0368033517208772</v>
      </c>
      <c r="AB232" s="25">
        <f t="shared" si="270"/>
        <v>9.2243576551273581</v>
      </c>
      <c r="AC232" s="25">
        <f t="shared" si="270"/>
        <v>8.2101211520401378</v>
      </c>
      <c r="AD232" s="25">
        <f>AC232*(1+AD$190)</f>
        <v>8.2101211520401378</v>
      </c>
      <c r="AE232" s="25">
        <f t="shared" ref="AE232" si="279">AD232*(1+AE$190)</f>
        <v>8.2101211520401378</v>
      </c>
      <c r="AF232" s="25">
        <f t="shared" ref="AF232" si="280">AE232*(1+AF$190)</f>
        <v>8.2101211520401378</v>
      </c>
      <c r="AG232" s="25">
        <f t="shared" ref="AG232" si="281">AF232*(1+AG$190)</f>
        <v>8.2101211520401378</v>
      </c>
      <c r="AH232" s="25">
        <f>AG232*(1+AH$190)</f>
        <v>8.2101211520401378</v>
      </c>
      <c r="AI232" s="25">
        <f t="shared" ref="AI232" si="282">AH232*(1+AI$190)</f>
        <v>8.2101211520401378</v>
      </c>
      <c r="AJ232" s="25">
        <f t="shared" ref="AJ232" si="283">AI232*(1+AJ$190)</f>
        <v>8.2101211520401378</v>
      </c>
      <c r="AK232" s="25">
        <f t="shared" ref="AK232" si="284">AJ232*(1+AK$190)</f>
        <v>8.2101211520401378</v>
      </c>
      <c r="AL232" s="25">
        <f t="shared" ref="AL232" si="285">AK232*(1+AL$190)</f>
        <v>8.2101211520401378</v>
      </c>
      <c r="AM232" s="25">
        <f t="shared" ref="AM232" si="286">AL232*(1+AM$190)</f>
        <v>8.2101211520401378</v>
      </c>
    </row>
    <row r="233" spans="1:39" x14ac:dyDescent="0.35">
      <c r="J233" s="46"/>
      <c r="K233" s="46"/>
      <c r="L233" s="46"/>
      <c r="M233" s="46"/>
      <c r="N233" s="46"/>
      <c r="O233" s="46"/>
      <c r="P233" s="46"/>
      <c r="Q233" s="46"/>
      <c r="R233" s="46"/>
      <c r="S233" s="46"/>
      <c r="AD233" t="s">
        <v>230</v>
      </c>
    </row>
    <row r="234" spans="1:39" x14ac:dyDescent="0.35">
      <c r="N234" s="46"/>
      <c r="O234" s="46"/>
      <c r="P234" s="46"/>
      <c r="Q234" s="46"/>
      <c r="R234" s="46"/>
      <c r="S234" s="46"/>
      <c r="AD234" s="27">
        <f>'Top Down inputs'!H140</f>
        <v>2.1778243527577512E-2</v>
      </c>
      <c r="AE234" s="27">
        <f>'Top Down inputs'!I140</f>
        <v>2.1112015247234828E-2</v>
      </c>
      <c r="AF234" s="27">
        <f>'Top Down inputs'!J140</f>
        <v>2.0605611437519933E-2</v>
      </c>
      <c r="AG234" s="27">
        <f>'Top Down inputs'!K140</f>
        <v>2.0170109706586503E-2</v>
      </c>
      <c r="AH234" s="27">
        <f>'Top Down inputs'!L140</f>
        <v>2.0170109706586503E-2</v>
      </c>
      <c r="AI234" s="28">
        <v>0</v>
      </c>
      <c r="AJ234" s="28">
        <v>0</v>
      </c>
      <c r="AK234" s="28">
        <v>0</v>
      </c>
      <c r="AL234" s="28">
        <v>0</v>
      </c>
      <c r="AM234" s="28">
        <v>0</v>
      </c>
    </row>
    <row r="235" spans="1:39" ht="15" thickBot="1" x14ac:dyDescent="0.4">
      <c r="A235" s="98" t="s">
        <v>231</v>
      </c>
      <c r="B235" s="95"/>
      <c r="C235" s="95"/>
      <c r="D235" s="95"/>
      <c r="E235" s="95"/>
      <c r="F235" s="95"/>
      <c r="G235" s="95"/>
      <c r="H235" s="95"/>
      <c r="I235" s="24" t="s">
        <v>232</v>
      </c>
      <c r="J235" s="95"/>
      <c r="K235" s="95"/>
      <c r="L235" s="95"/>
      <c r="M235" s="95"/>
      <c r="N235" s="65"/>
      <c r="O235" s="65"/>
      <c r="P235" s="65"/>
      <c r="Q235" s="65"/>
      <c r="R235" s="65"/>
      <c r="S235" s="65"/>
      <c r="U235" t="s">
        <v>323</v>
      </c>
      <c r="V235" t="s">
        <v>19</v>
      </c>
      <c r="W235" t="s">
        <v>244</v>
      </c>
      <c r="X235" t="s">
        <v>276</v>
      </c>
      <c r="AD235" s="25">
        <f t="shared" ref="AD235:AD276" si="287">AC191*(1+AD$234)</f>
        <v>107.53710242542741</v>
      </c>
      <c r="AE235" s="25">
        <f>AD235*(1+AE$234)</f>
        <v>109.80742737147648</v>
      </c>
      <c r="AF235" s="25">
        <f>AE235*(1+AF$234)</f>
        <v>112.07007655284681</v>
      </c>
      <c r="AG235" s="25">
        <f t="shared" ref="AG235:AM235" si="288">AF235*(1+AG$234)</f>
        <v>114.33054229174328</v>
      </c>
      <c r="AH235" s="25">
        <f t="shared" si="288"/>
        <v>116.63660187258128</v>
      </c>
      <c r="AI235" s="25">
        <f>AH235*(1+AI$234)</f>
        <v>116.63660187258128</v>
      </c>
      <c r="AJ235" s="25">
        <f t="shared" si="288"/>
        <v>116.63660187258128</v>
      </c>
      <c r="AK235" s="25">
        <f t="shared" si="288"/>
        <v>116.63660187258128</v>
      </c>
      <c r="AL235" s="25">
        <f t="shared" si="288"/>
        <v>116.63660187258128</v>
      </c>
      <c r="AM235" s="25">
        <f t="shared" si="288"/>
        <v>116.63660187258128</v>
      </c>
    </row>
    <row r="236" spans="1:39" ht="15" thickBot="1" x14ac:dyDescent="0.4">
      <c r="A236" s="8" t="str" cm="1">
        <f t="array" ref="A236:A275">TD_service_codes</f>
        <v>WN127</v>
      </c>
      <c r="B236" s="95" t="s">
        <v>276</v>
      </c>
      <c r="C236" s="8" t="s">
        <v>323</v>
      </c>
      <c r="D236" s="95"/>
      <c r="E236" s="223">
        <f>F236*(1+$F$277)</f>
        <v>543864.12597426982</v>
      </c>
      <c r="F236" s="207">
        <f>IF($B$3="Prices",(F63*Z19),IF($B$3="Costs",'Top Down inputs'!D189,"Error"))</f>
        <v>415437.52979553206</v>
      </c>
      <c r="G236" s="207">
        <f>IF($B$3="Prices",(G63*AA19),IF($B$3="Costs",'Top Down inputs'!E189,"Error"))</f>
        <v>15924.428672035559</v>
      </c>
      <c r="H236" s="207">
        <f>IF($B$3="Prices",(H63*AB19),IF($B$3="Costs",'Top Down inputs'!F189,"Error"))</f>
        <v>16839.513704598434</v>
      </c>
      <c r="I236" s="207">
        <f>IF($B$3="Prices",(I63*AC19),IF($B$3="Costs",'Top Down inputs'!G189,"Error"))</f>
        <v>14625.091124846067</v>
      </c>
      <c r="J236" s="207">
        <f>IF($B$3="Prices",(J63*AD19),IF($B$3="Costs",'Top Down inputs'!H189,"Error"))</f>
        <v>12571.805411238</v>
      </c>
      <c r="K236" s="207">
        <f>IF($B$3="Prices",(K63*AE19),IF($B$3="Costs",'Top Down inputs'!I189,"Error"))</f>
        <v>9256.9408860780659</v>
      </c>
      <c r="L236" s="207">
        <f>IF($B$3="Prices",(L63*AF19),IF($B$3="Costs",'Top Down inputs'!J189,"Error"))</f>
        <v>6496.1598215948361</v>
      </c>
      <c r="M236" s="207">
        <f>IF($B$3="Prices",(M63*AG19),IF($B$3="Costs",'Top Down inputs'!K189,"Error"))</f>
        <v>4759.2663992725811</v>
      </c>
      <c r="N236" s="207">
        <f>IF($B$3="Prices",(N63*AH19),IF($B$3="Costs",'Top Down inputs'!L189,"Error"))</f>
        <v>4322.2937447177019</v>
      </c>
      <c r="O236" s="93">
        <f t="shared" ref="O236:S245" si="289">(1+O192)*N236</f>
        <v>3664.6762686461016</v>
      </c>
      <c r="P236" s="63">
        <f t="shared" si="289"/>
        <v>2744.6434846040484</v>
      </c>
      <c r="Q236" s="63">
        <f t="shared" si="289"/>
        <v>873.10687466972024</v>
      </c>
      <c r="R236" s="63">
        <f t="shared" si="289"/>
        <v>873.10687466972024</v>
      </c>
      <c r="S236" s="63">
        <f t="shared" si="289"/>
        <v>873.10687466972024</v>
      </c>
      <c r="U236" t="s">
        <v>323</v>
      </c>
      <c r="V236" t="s">
        <v>19</v>
      </c>
      <c r="W236" t="s">
        <v>245</v>
      </c>
      <c r="X236" t="s">
        <v>277</v>
      </c>
      <c r="AD236" s="25">
        <f t="shared" si="287"/>
        <v>120.11059966086083</v>
      </c>
      <c r="AE236" s="25">
        <f t="shared" ref="AE236:AM274" si="290">AD236*(1+AE$234)</f>
        <v>122.64637647225544</v>
      </c>
      <c r="AF236" s="25">
        <f>AE236*(1+AF$234)</f>
        <v>125.17358005006253</v>
      </c>
      <c r="AG236" s="25">
        <f t="shared" si="290"/>
        <v>127.69834489203848</v>
      </c>
      <c r="AH236" s="25">
        <f t="shared" si="290"/>
        <v>130.2740345178604</v>
      </c>
      <c r="AI236" s="25">
        <f>AH236*(1+AI$234)</f>
        <v>130.2740345178604</v>
      </c>
      <c r="AJ236" s="25">
        <f t="shared" si="290"/>
        <v>130.2740345178604</v>
      </c>
      <c r="AK236" s="25">
        <f t="shared" si="290"/>
        <v>130.2740345178604</v>
      </c>
      <c r="AL236" s="25">
        <f t="shared" si="290"/>
        <v>130.2740345178604</v>
      </c>
      <c r="AM236" s="25">
        <f t="shared" si="290"/>
        <v>130.2740345178604</v>
      </c>
    </row>
    <row r="237" spans="1:39" ht="15" thickBot="1" x14ac:dyDescent="0.4">
      <c r="A237" s="8" t="str">
        <v>WN346</v>
      </c>
      <c r="B237" s="95" t="s">
        <v>277</v>
      </c>
      <c r="C237" s="8" t="s">
        <v>323</v>
      </c>
      <c r="D237" s="95"/>
      <c r="E237" s="223">
        <f t="shared" ref="E237:E275" si="291">F237*(1+$F$277)</f>
        <v>1897.0366471036346</v>
      </c>
      <c r="F237" s="207">
        <f>IF($B$3="Prices",(F64*Z20),IF($B$3="Costs",'Top Down inputs'!D190,"Error"))</f>
        <v>1449.0755704699989</v>
      </c>
      <c r="G237" s="207">
        <f>IF($B$3="Prices",(G64*AA20),IF($B$3="Costs",'Top Down inputs'!E190,"Error"))</f>
        <v>280529.48856510146</v>
      </c>
      <c r="H237" s="207">
        <f>IF($B$3="Prices",(H64*AB20),IF($B$3="Costs",'Top Down inputs'!F190,"Error"))</f>
        <v>234445.94878454893</v>
      </c>
      <c r="I237" s="207">
        <f>IF($B$3="Prices",(I64*AC20),IF($B$3="Costs",'Top Down inputs'!G190,"Error"))</f>
        <v>202838.19831052423</v>
      </c>
      <c r="J237" s="207">
        <f>IF($B$3="Prices",(J64*AD20),IF($B$3="Costs",'Top Down inputs'!H190,"Error"))</f>
        <v>173888.25023429855</v>
      </c>
      <c r="K237" s="207">
        <f>IF($B$3="Prices",(K64*AE20),IF($B$3="Costs",'Top Down inputs'!I190,"Error"))</f>
        <v>128317.01166894552</v>
      </c>
      <c r="L237" s="207">
        <f>IF($B$3="Prices",(L64*AF20),IF($B$3="Costs",'Top Down inputs'!J190,"Error"))</f>
        <v>88622.378146817136</v>
      </c>
      <c r="M237" s="207">
        <f>IF($B$3="Prices",(M64*AG20),IF($B$3="Costs",'Top Down inputs'!K190,"Error"))</f>
        <v>64701.760736513694</v>
      </c>
      <c r="N237" s="207">
        <f>IF($B$3="Prices",(N64*AH20),IF($B$3="Costs",'Top Down inputs'!L190,"Error"))</f>
        <v>57994.845189968517</v>
      </c>
      <c r="O237" s="63">
        <f t="shared" si="289"/>
        <v>49171.191368291198</v>
      </c>
      <c r="P237" s="63">
        <f t="shared" si="289"/>
        <v>36826.551685848826</v>
      </c>
      <c r="Q237" s="63">
        <f t="shared" si="289"/>
        <v>11715.00620304897</v>
      </c>
      <c r="R237" s="63">
        <f t="shared" si="289"/>
        <v>11715.00620304897</v>
      </c>
      <c r="S237" s="63">
        <f t="shared" si="289"/>
        <v>11715.00620304897</v>
      </c>
      <c r="U237" t="s">
        <v>323</v>
      </c>
      <c r="V237" t="s">
        <v>19</v>
      </c>
      <c r="W237" t="s">
        <v>246</v>
      </c>
      <c r="X237" t="s">
        <v>278</v>
      </c>
      <c r="AD237" s="25">
        <f t="shared" si="287"/>
        <v>135.8341020147945</v>
      </c>
      <c r="AE237" s="25">
        <f t="shared" si="290"/>
        <v>138.70183364762528</v>
      </c>
      <c r="AF237" s="25">
        <f t="shared" si="290"/>
        <v>141.55986973743978</v>
      </c>
      <c r="AG237" s="25">
        <f>AF237*(1+AG$234)</f>
        <v>144.41514784009405</v>
      </c>
      <c r="AH237" s="25">
        <f t="shared" si="290"/>
        <v>147.32801721532167</v>
      </c>
      <c r="AI237" s="25">
        <f t="shared" si="290"/>
        <v>147.32801721532167</v>
      </c>
      <c r="AJ237" s="25">
        <f t="shared" si="290"/>
        <v>147.32801721532167</v>
      </c>
      <c r="AK237" s="25">
        <f t="shared" si="290"/>
        <v>147.32801721532167</v>
      </c>
      <c r="AL237" s="25">
        <f t="shared" si="290"/>
        <v>147.32801721532167</v>
      </c>
      <c r="AM237" s="25">
        <f t="shared" si="290"/>
        <v>147.32801721532167</v>
      </c>
    </row>
    <row r="238" spans="1:39" ht="15" thickBot="1" x14ac:dyDescent="0.4">
      <c r="A238" s="8" t="str">
        <v>WX130</v>
      </c>
      <c r="B238" s="95" t="s">
        <v>278</v>
      </c>
      <c r="C238" s="8" t="s">
        <v>323</v>
      </c>
      <c r="D238" s="95"/>
      <c r="E238" s="223">
        <f t="shared" si="291"/>
        <v>9430655.6442108136</v>
      </c>
      <c r="F238" s="207">
        <f>IF($B$3="Prices",(F65*Z21),IF($B$3="Costs",'Top Down inputs'!D191,"Error"))</f>
        <v>7203726.2582172696</v>
      </c>
      <c r="G238" s="207">
        <f>IF($B$3="Prices",(G65*AA21),IF($B$3="Costs",'Top Down inputs'!E191,"Error"))</f>
        <v>3025575.0981844668</v>
      </c>
      <c r="H238" s="207">
        <f>IF($B$3="Prices",(H65*AB21),IF($B$3="Costs",'Top Down inputs'!F191,"Error"))</f>
        <v>2473173.9417495443</v>
      </c>
      <c r="I238" s="207">
        <f>IF($B$3="Prices",(I65*AC21),IF($B$3="Costs",'Top Down inputs'!G191,"Error"))</f>
        <v>2127272.3068706701</v>
      </c>
      <c r="J238" s="207">
        <f>IF($B$3="Prices",(J65*AD21),IF($B$3="Costs",'Top Down inputs'!H191,"Error"))</f>
        <v>1806288.6448168515</v>
      </c>
      <c r="K238" s="207">
        <f>IF($B$3="Prices",(K65*AE21),IF($B$3="Costs",'Top Down inputs'!I191,"Error"))</f>
        <v>1327416.1177581307</v>
      </c>
      <c r="L238" s="207">
        <f>IF($B$3="Prices",(L65*AF21),IF($B$3="Costs",'Top Down inputs'!J191,"Error"))</f>
        <v>930995.26512066519</v>
      </c>
      <c r="M238" s="207">
        <f>IF($B$3="Prices",(M65*AG21),IF($B$3="Costs",'Top Down inputs'!K191,"Error"))</f>
        <v>685740.9808440964</v>
      </c>
      <c r="N238" s="207">
        <f>IF($B$3="Prices",(N65*AH21),IF($B$3="Costs",'Top Down inputs'!L191,"Error"))</f>
        <v>615479.20145792281</v>
      </c>
      <c r="O238" s="63">
        <f t="shared" si="289"/>
        <v>521836.82013389317</v>
      </c>
      <c r="P238" s="63">
        <f t="shared" si="289"/>
        <v>390827.43560760014</v>
      </c>
      <c r="Q238" s="63">
        <f t="shared" si="289"/>
        <v>124327.30252678362</v>
      </c>
      <c r="R238" s="63">
        <f t="shared" si="289"/>
        <v>124327.30252678362</v>
      </c>
      <c r="S238" s="63">
        <f t="shared" si="289"/>
        <v>124327.30252678362</v>
      </c>
      <c r="U238" t="s">
        <v>323</v>
      </c>
      <c r="V238" t="s">
        <v>19</v>
      </c>
      <c r="W238" t="s">
        <v>247</v>
      </c>
      <c r="X238" t="s">
        <v>279</v>
      </c>
      <c r="AD238" s="25">
        <f t="shared" si="287"/>
        <v>99.327920989941262</v>
      </c>
      <c r="AE238" s="25">
        <f t="shared" si="290"/>
        <v>101.42493357235703</v>
      </c>
      <c r="AF238" s="25">
        <f t="shared" si="290"/>
        <v>103.5148563436253</v>
      </c>
      <c r="AG238" s="25">
        <f t="shared" si="290"/>
        <v>105.60276235233776</v>
      </c>
      <c r="AH238" s="25">
        <f t="shared" si="290"/>
        <v>107.732781654303</v>
      </c>
      <c r="AI238" s="25">
        <f t="shared" si="290"/>
        <v>107.732781654303</v>
      </c>
      <c r="AJ238" s="25">
        <f t="shared" si="290"/>
        <v>107.732781654303</v>
      </c>
      <c r="AK238" s="25">
        <f t="shared" si="290"/>
        <v>107.732781654303</v>
      </c>
      <c r="AL238" s="25">
        <f t="shared" si="290"/>
        <v>107.732781654303</v>
      </c>
      <c r="AM238" s="25">
        <f t="shared" si="290"/>
        <v>107.732781654303</v>
      </c>
    </row>
    <row r="239" spans="1:39" ht="15" thickBot="1" x14ac:dyDescent="0.4">
      <c r="A239" s="8" t="str">
        <v>WX347</v>
      </c>
      <c r="B239" s="95" t="s">
        <v>279</v>
      </c>
      <c r="C239" s="8" t="s">
        <v>323</v>
      </c>
      <c r="D239" s="95"/>
      <c r="E239" s="223">
        <f t="shared" si="291"/>
        <v>104676983.8520992</v>
      </c>
      <c r="F239" s="207">
        <f>IF($B$3="Prices",(F66*Z22),IF($B$3="Costs",'Top Down inputs'!D192,"Error"))</f>
        <v>79958845.456227496</v>
      </c>
      <c r="G239" s="207">
        <f>IF($B$3="Prices",(G66*AA22),IF($B$3="Costs",'Top Down inputs'!E192,"Error"))</f>
        <v>37843894.89876996</v>
      </c>
      <c r="H239" s="207">
        <f>IF($B$3="Prices",(H66*AB22),IF($B$3="Costs",'Top Down inputs'!F192,"Error"))</f>
        <v>32170707.030676398</v>
      </c>
      <c r="I239" s="207">
        <f>IF($B$3="Prices",(I66*AC22),IF($B$3="Costs",'Top Down inputs'!G192,"Error"))</f>
        <v>28345250.374449901</v>
      </c>
      <c r="J239" s="207">
        <f>IF($B$3="Prices",(J66*AD22),IF($B$3="Costs",'Top Down inputs'!H192,"Error"))</f>
        <v>24180338.435686305</v>
      </c>
      <c r="K239" s="207">
        <f>IF($B$3="Prices",(K66*AE22),IF($B$3="Costs",'Top Down inputs'!I192,"Error"))</f>
        <v>17796818.030371916</v>
      </c>
      <c r="L239" s="207">
        <f>IF($B$3="Prices",(L66*AF22),IF($B$3="Costs",'Top Down inputs'!J192,"Error"))</f>
        <v>12397921.018505029</v>
      </c>
      <c r="M239" s="207">
        <f>IF($B$3="Prices",(M66*AG22),IF($B$3="Costs",'Top Down inputs'!K192,"Error"))</f>
        <v>9023370.015845526</v>
      </c>
      <c r="N239" s="207">
        <f>IF($B$3="Prices",(N66*AH22),IF($B$3="Costs",'Top Down inputs'!L192,"Error"))</f>
        <v>8133606.4499725373</v>
      </c>
      <c r="O239" s="63">
        <f t="shared" si="289"/>
        <v>6896114.9556641197</v>
      </c>
      <c r="P239" s="63">
        <f t="shared" si="289"/>
        <v>5164815.5511255302</v>
      </c>
      <c r="Q239" s="63">
        <f t="shared" si="289"/>
        <v>1642995.1610780251</v>
      </c>
      <c r="R239" s="63">
        <f t="shared" si="289"/>
        <v>1642995.1610780251</v>
      </c>
      <c r="S239" s="63">
        <f t="shared" si="289"/>
        <v>1642995.1610780251</v>
      </c>
      <c r="U239" t="s">
        <v>13</v>
      </c>
      <c r="V239" t="s">
        <v>19</v>
      </c>
      <c r="W239" t="s">
        <v>248</v>
      </c>
      <c r="X239" t="s">
        <v>280</v>
      </c>
      <c r="AD239" s="25">
        <f t="shared" si="287"/>
        <v>41.996798146722647</v>
      </c>
      <c r="AE239" s="25">
        <f t="shared" si="290"/>
        <v>42.883435189531298</v>
      </c>
      <c r="AF239" s="25">
        <f t="shared" si="290"/>
        <v>43.767074592152852</v>
      </c>
      <c r="AG239" s="25">
        <f t="shared" si="290"/>
        <v>44.649861288212932</v>
      </c>
      <c r="AH239" s="25">
        <f t="shared" si="290"/>
        <v>45.550453888780055</v>
      </c>
      <c r="AI239" s="25">
        <f t="shared" si="290"/>
        <v>45.550453888780055</v>
      </c>
      <c r="AJ239" s="25">
        <f t="shared" si="290"/>
        <v>45.550453888780055</v>
      </c>
      <c r="AK239" s="25">
        <f t="shared" si="290"/>
        <v>45.550453888780055</v>
      </c>
      <c r="AL239" s="25">
        <f t="shared" si="290"/>
        <v>45.550453888780055</v>
      </c>
      <c r="AM239" s="25">
        <f t="shared" si="290"/>
        <v>45.550453888780055</v>
      </c>
    </row>
    <row r="240" spans="1:39" ht="15" thickBot="1" x14ac:dyDescent="0.4">
      <c r="A240" s="8" t="str">
        <v>WX129</v>
      </c>
      <c r="B240" s="95" t="s">
        <v>280</v>
      </c>
      <c r="C240" s="8" t="s">
        <v>13</v>
      </c>
      <c r="D240" s="95"/>
      <c r="E240" s="223">
        <f t="shared" si="291"/>
        <v>5669268.2369738482</v>
      </c>
      <c r="F240" s="207">
        <f>IF($B$3="Prices",(F67*Z23),IF($B$3="Costs",'Top Down inputs'!D193,"Error"))</f>
        <v>4330542.6477570469</v>
      </c>
      <c r="G240" s="207">
        <f>IF($B$3="Prices",(G67*AA23),IF($B$3="Costs",'Top Down inputs'!E193,"Error"))</f>
        <v>1774642.502496531</v>
      </c>
      <c r="H240" s="207">
        <f>IF($B$3="Prices",(H67*AB23),IF($B$3="Costs",'Top Down inputs'!F193,"Error"))</f>
        <v>1072796.1984133592</v>
      </c>
      <c r="I240" s="207">
        <f>IF($B$3="Prices",(I67*AC23),IF($B$3="Costs",'Top Down inputs'!G193,"Error"))</f>
        <v>901643.66191051796</v>
      </c>
      <c r="J240" s="207">
        <f>IF($B$3="Prices",(J67*AD23),IF($B$3="Costs",'Top Down inputs'!H193,"Error"))</f>
        <v>686846.52371506672</v>
      </c>
      <c r="K240" s="207">
        <f>IF($B$3="Prices",(K67*AE23),IF($B$3="Costs",'Top Down inputs'!I193,"Error"))</f>
        <v>478594.90415431064</v>
      </c>
      <c r="L240" s="207">
        <f>IF($B$3="Prices",(L67*AF23),IF($B$3="Costs",'Top Down inputs'!J193,"Error"))</f>
        <v>309848.85903889628</v>
      </c>
      <c r="M240" s="207">
        <f>IF($B$3="Prices",(M67*AG23),IF($B$3="Costs",'Top Down inputs'!K193,"Error"))</f>
        <v>207999.80430117014</v>
      </c>
      <c r="N240" s="207">
        <f>IF($B$3="Prices",(N67*AH23),IF($B$3="Costs",'Top Down inputs'!L193,"Error"))</f>
        <v>215366.88631668975</v>
      </c>
      <c r="O240" s="63">
        <f t="shared" si="289"/>
        <v>215366.88631668975</v>
      </c>
      <c r="P240" s="63">
        <f t="shared" si="289"/>
        <v>215366.88631668975</v>
      </c>
      <c r="Q240" s="63">
        <f t="shared" si="289"/>
        <v>215366.88631668975</v>
      </c>
      <c r="R240" s="63">
        <f t="shared" si="289"/>
        <v>215366.88631668975</v>
      </c>
      <c r="S240" s="63">
        <f t="shared" si="289"/>
        <v>215366.88631668975</v>
      </c>
      <c r="U240" t="s">
        <v>13</v>
      </c>
      <c r="V240" t="s">
        <v>19</v>
      </c>
      <c r="W240" t="s">
        <v>249</v>
      </c>
      <c r="X240" t="s">
        <v>281</v>
      </c>
      <c r="AD240" s="25">
        <f t="shared" si="287"/>
        <v>53.07614566463176</v>
      </c>
      <c r="AE240" s="25">
        <f t="shared" si="290"/>
        <v>54.196690061167921</v>
      </c>
      <c r="AF240" s="25">
        <f t="shared" si="290"/>
        <v>55.313445997768042</v>
      </c>
      <c r="AG240" s="25">
        <f t="shared" si="290"/>
        <v>56.429124271792375</v>
      </c>
      <c r="AH240" s="25">
        <f t="shared" si="290"/>
        <v>57.567305899001028</v>
      </c>
      <c r="AI240" s="25">
        <f t="shared" si="290"/>
        <v>57.567305899001028</v>
      </c>
      <c r="AJ240" s="25">
        <f t="shared" si="290"/>
        <v>57.567305899001028</v>
      </c>
      <c r="AK240" s="25">
        <f t="shared" si="290"/>
        <v>57.567305899001028</v>
      </c>
      <c r="AL240" s="25">
        <f t="shared" si="290"/>
        <v>57.567305899001028</v>
      </c>
      <c r="AM240" s="25">
        <f t="shared" si="290"/>
        <v>57.567305899001028</v>
      </c>
    </row>
    <row r="241" spans="1:42" ht="15" thickBot="1" x14ac:dyDescent="0.4">
      <c r="A241" s="8" t="str">
        <v>WN123</v>
      </c>
      <c r="B241" s="95" t="s">
        <v>281</v>
      </c>
      <c r="C241" s="8" t="s">
        <v>13</v>
      </c>
      <c r="D241" s="95"/>
      <c r="E241" s="223">
        <f t="shared" si="291"/>
        <v>63.195025056970692</v>
      </c>
      <c r="F241" s="207">
        <f>IF($B$3="Prices",(F68*Z24),IF($B$3="Costs",'Top Down inputs'!D194,"Error"))</f>
        <v>48.272323639667142</v>
      </c>
      <c r="G241" s="207">
        <f>IF($B$3="Prices",(G68*AA24),IF($B$3="Costs",'Top Down inputs'!E194,"Error"))</f>
        <v>0</v>
      </c>
      <c r="H241" s="207">
        <f>IF($B$3="Prices",(H68*AB24),IF($B$3="Costs",'Top Down inputs'!F194,"Error"))</f>
        <v>0</v>
      </c>
      <c r="I241" s="207">
        <f>IF($B$3="Prices",(I68*AC24),IF($B$3="Costs",'Top Down inputs'!G194,"Error"))</f>
        <v>0</v>
      </c>
      <c r="J241" s="207">
        <f>IF($B$3="Prices",(J68*AD24),IF($B$3="Costs",'Top Down inputs'!H194,"Error"))</f>
        <v>0</v>
      </c>
      <c r="K241" s="207">
        <f>IF($B$3="Prices",(K68*AE24),IF($B$3="Costs",'Top Down inputs'!I194,"Error"))</f>
        <v>0</v>
      </c>
      <c r="L241" s="207">
        <f>IF($B$3="Prices",(L68*AF24),IF($B$3="Costs",'Top Down inputs'!J194,"Error"))</f>
        <v>0</v>
      </c>
      <c r="M241" s="207">
        <f>IF($B$3="Prices",(M68*AG24),IF($B$3="Costs",'Top Down inputs'!K194,"Error"))</f>
        <v>0</v>
      </c>
      <c r="N241" s="207">
        <f>IF($B$3="Prices",(N68*AH24),IF($B$3="Costs",'Top Down inputs'!L194,"Error"))</f>
        <v>0</v>
      </c>
      <c r="O241" s="63">
        <f t="shared" si="289"/>
        <v>0</v>
      </c>
      <c r="P241" s="63">
        <f t="shared" si="289"/>
        <v>0</v>
      </c>
      <c r="Q241" s="63">
        <f t="shared" si="289"/>
        <v>0</v>
      </c>
      <c r="R241" s="63">
        <f t="shared" si="289"/>
        <v>0</v>
      </c>
      <c r="S241" s="63">
        <f t="shared" si="289"/>
        <v>0</v>
      </c>
      <c r="U241" t="s">
        <v>323</v>
      </c>
      <c r="V241" t="s">
        <v>199</v>
      </c>
      <c r="W241" t="s">
        <v>250</v>
      </c>
      <c r="X241" t="s">
        <v>282</v>
      </c>
      <c r="AD241" s="25">
        <f t="shared" si="287"/>
        <v>210.28996551300628</v>
      </c>
      <c r="AE241" s="25">
        <f t="shared" si="290"/>
        <v>214.72961047125736</v>
      </c>
      <c r="AF241" s="25">
        <f t="shared" si="290"/>
        <v>219.15424538875811</v>
      </c>
      <c r="AG241" s="25">
        <f t="shared" si="290"/>
        <v>223.57461056091356</v>
      </c>
      <c r="AH241" s="25">
        <f t="shared" si="290"/>
        <v>228.08413498353454</v>
      </c>
      <c r="AI241" s="25">
        <f t="shared" si="290"/>
        <v>228.08413498353454</v>
      </c>
      <c r="AJ241" s="25">
        <f t="shared" si="290"/>
        <v>228.08413498353454</v>
      </c>
      <c r="AK241" s="25">
        <f t="shared" si="290"/>
        <v>228.08413498353454</v>
      </c>
      <c r="AL241" s="25">
        <f t="shared" si="290"/>
        <v>228.08413498353454</v>
      </c>
      <c r="AM241" s="25">
        <f t="shared" si="290"/>
        <v>228.08413498353454</v>
      </c>
    </row>
    <row r="242" spans="1:42" ht="15" thickBot="1" x14ac:dyDescent="0.4">
      <c r="A242" s="8" t="str">
        <v>WN300</v>
      </c>
      <c r="B242" s="95" t="s">
        <v>282</v>
      </c>
      <c r="C242" s="8" t="s">
        <v>323</v>
      </c>
      <c r="D242" s="95"/>
      <c r="E242" s="223">
        <f t="shared" si="291"/>
        <v>57683587.864089981</v>
      </c>
      <c r="F242" s="207">
        <f>IF($B$3="Prices",(F69*Z25),IF($B$3="Costs",'Top Down inputs'!D195,"Error"))</f>
        <v>44062342.242324702</v>
      </c>
      <c r="G242" s="207">
        <f>IF($B$3="Prices",(G69*AA25),IF($B$3="Costs",'Top Down inputs'!E195,"Error"))</f>
        <v>13627471.822321454</v>
      </c>
      <c r="H242" s="207">
        <f>IF($B$3="Prices",(H69*AB25),IF($B$3="Costs",'Top Down inputs'!F195,"Error"))</f>
        <v>12874421.391342429</v>
      </c>
      <c r="I242" s="207">
        <f>IF($B$3="Prices",(I69*AC25),IF($B$3="Costs",'Top Down inputs'!G195,"Error"))</f>
        <v>10731616.478914991</v>
      </c>
      <c r="J242" s="207">
        <f>IF($B$3="Prices",(J69*AD25),IF($B$3="Costs",'Top Down inputs'!H195,"Error"))</f>
        <v>8237391.854964585</v>
      </c>
      <c r="K242" s="207">
        <f>IF($B$3="Prices",(K69*AE25),IF($B$3="Costs",'Top Down inputs'!I195,"Error"))</f>
        <v>5295130.7220092211</v>
      </c>
      <c r="L242" s="207">
        <f>IF($B$3="Prices",(L69*AF25),IF($B$3="Costs",'Top Down inputs'!J195,"Error"))</f>
        <v>2603372.0647061621</v>
      </c>
      <c r="M242" s="207">
        <f>IF($B$3="Prices",(M69*AG25),IF($B$3="Costs",'Top Down inputs'!K195,"Error"))</f>
        <v>751930.08591168106</v>
      </c>
      <c r="N242" s="207">
        <f>IF($B$3="Prices",(N69*AH25),IF($B$3="Costs",'Top Down inputs'!L195,"Error"))</f>
        <v>0</v>
      </c>
      <c r="O242" s="63">
        <f t="shared" si="289"/>
        <v>0</v>
      </c>
      <c r="P242" s="63">
        <f t="shared" si="289"/>
        <v>0</v>
      </c>
      <c r="Q242" s="63">
        <f t="shared" si="289"/>
        <v>0</v>
      </c>
      <c r="R242" s="63">
        <f t="shared" si="289"/>
        <v>0</v>
      </c>
      <c r="S242" s="63">
        <f t="shared" si="289"/>
        <v>0</v>
      </c>
      <c r="U242" t="s">
        <v>323</v>
      </c>
      <c r="V242" t="s">
        <v>199</v>
      </c>
      <c r="W242" t="s">
        <v>251</v>
      </c>
      <c r="X242" t="s">
        <v>283</v>
      </c>
      <c r="AD242" s="25">
        <f t="shared" si="287"/>
        <v>166.75408939478964</v>
      </c>
      <c r="AE242" s="25">
        <f t="shared" si="290"/>
        <v>170.27460427263119</v>
      </c>
      <c r="AF242" s="25">
        <f t="shared" si="290"/>
        <v>173.78321660595051</v>
      </c>
      <c r="AG242" s="25">
        <f t="shared" si="290"/>
        <v>177.28844315005603</v>
      </c>
      <c r="AH242" s="25">
        <f t="shared" si="290"/>
        <v>180.86437049810257</v>
      </c>
      <c r="AI242" s="25">
        <f t="shared" si="290"/>
        <v>180.86437049810257</v>
      </c>
      <c r="AJ242" s="25">
        <f t="shared" si="290"/>
        <v>180.86437049810257</v>
      </c>
      <c r="AK242" s="25">
        <f t="shared" si="290"/>
        <v>180.86437049810257</v>
      </c>
      <c r="AL242" s="25">
        <f t="shared" si="290"/>
        <v>180.86437049810257</v>
      </c>
      <c r="AM242" s="25">
        <f t="shared" si="290"/>
        <v>180.86437049810257</v>
      </c>
      <c r="AP242" s="85"/>
    </row>
    <row r="243" spans="1:42" ht="15" thickBot="1" x14ac:dyDescent="0.4">
      <c r="A243" s="8" t="str">
        <v>WN301</v>
      </c>
      <c r="B243" s="95" t="s">
        <v>283</v>
      </c>
      <c r="C243" s="8" t="s">
        <v>323</v>
      </c>
      <c r="D243" s="95"/>
      <c r="E243" s="223">
        <f t="shared" si="291"/>
        <v>22816435.69486266</v>
      </c>
      <c r="F243" s="207">
        <f>IF($B$3="Prices",(F70*Z26),IF($B$3="Costs",'Top Down inputs'!D196,"Error"))</f>
        <v>17428624.597792994</v>
      </c>
      <c r="G243" s="207">
        <f>IF($B$3="Prices",(G70*AA26),IF($B$3="Costs",'Top Down inputs'!E196,"Error"))</f>
        <v>4486484.0736831091</v>
      </c>
      <c r="H243" s="207">
        <f>IF($B$3="Prices",(H70*AB26),IF($B$3="Costs",'Top Down inputs'!F196,"Error"))</f>
        <v>4952258.651452315</v>
      </c>
      <c r="I243" s="207">
        <f>IF($B$3="Prices",(I70*AC26),IF($B$3="Costs",'Top Down inputs'!G196,"Error"))</f>
        <v>4152939.8433265816</v>
      </c>
      <c r="J243" s="207">
        <f>IF($B$3="Prices",(J70*AD26),IF($B$3="Costs",'Top Down inputs'!H196,"Error"))</f>
        <v>3164403.2803823873</v>
      </c>
      <c r="K243" s="207">
        <f>IF($B$3="Prices",(K70*AE26),IF($B$3="Costs",'Top Down inputs'!I196,"Error"))</f>
        <v>2041400.7386323302</v>
      </c>
      <c r="L243" s="207">
        <f>IF($B$3="Prices",(L70*AF26),IF($B$3="Costs",'Top Down inputs'!J196,"Error"))</f>
        <v>996338.0275453428</v>
      </c>
      <c r="M243" s="207">
        <f>IF($B$3="Prices",(M70*AG26),IF($B$3="Costs",'Top Down inputs'!K196,"Error"))</f>
        <v>290131.79935302888</v>
      </c>
      <c r="N243" s="207">
        <f>IF($B$3="Prices",(N70*AH26),IF($B$3="Costs",'Top Down inputs'!L196,"Error"))</f>
        <v>0</v>
      </c>
      <c r="O243" s="63">
        <f t="shared" si="289"/>
        <v>0</v>
      </c>
      <c r="P243" s="63">
        <f t="shared" si="289"/>
        <v>0</v>
      </c>
      <c r="Q243" s="63">
        <f t="shared" si="289"/>
        <v>0</v>
      </c>
      <c r="R243" s="63">
        <f t="shared" si="289"/>
        <v>0</v>
      </c>
      <c r="S243" s="63">
        <f t="shared" si="289"/>
        <v>0</v>
      </c>
      <c r="U243" t="s">
        <v>323</v>
      </c>
      <c r="V243" t="s">
        <v>199</v>
      </c>
      <c r="W243" t="s">
        <v>252</v>
      </c>
      <c r="X243" t="s">
        <v>284</v>
      </c>
      <c r="AD243" s="25">
        <f t="shared" si="287"/>
        <v>192.88705455072918</v>
      </c>
      <c r="AE243" s="25">
        <f t="shared" si="290"/>
        <v>196.95928898739839</v>
      </c>
      <c r="AF243" s="25">
        <f t="shared" si="290"/>
        <v>201.01775556528293</v>
      </c>
      <c r="AG243" s="25">
        <f t="shared" si="290"/>
        <v>205.07230574800647</v>
      </c>
      <c r="AH243" s="25">
        <f>AG243*(1+AH$234)</f>
        <v>209.2086366527264</v>
      </c>
      <c r="AI243" s="25">
        <f t="shared" si="290"/>
        <v>209.2086366527264</v>
      </c>
      <c r="AJ243" s="25">
        <f t="shared" si="290"/>
        <v>209.2086366527264</v>
      </c>
      <c r="AK243" s="25">
        <f t="shared" si="290"/>
        <v>209.2086366527264</v>
      </c>
      <c r="AL243" s="25">
        <f t="shared" si="290"/>
        <v>209.2086366527264</v>
      </c>
      <c r="AM243" s="25">
        <f t="shared" si="290"/>
        <v>209.2086366527264</v>
      </c>
      <c r="AP243" s="85"/>
    </row>
    <row r="244" spans="1:42" ht="15" thickBot="1" x14ac:dyDescent="0.4">
      <c r="A244" s="8" t="str">
        <v>WX310</v>
      </c>
      <c r="B244" s="95" t="s">
        <v>284</v>
      </c>
      <c r="C244" s="8" t="s">
        <v>323</v>
      </c>
      <c r="D244" s="95"/>
      <c r="E244" s="223">
        <f t="shared" si="291"/>
        <v>49517493.953438334</v>
      </c>
      <c r="F244" s="207">
        <f>IF($B$3="Prices",(F71*Z27),IF($B$3="Costs",'Top Down inputs'!D197,"Error"))</f>
        <v>37824567.547694527</v>
      </c>
      <c r="G244" s="207">
        <f>IF($B$3="Prices",(G71*AA27),IF($B$3="Costs",'Top Down inputs'!E197,"Error"))</f>
        <v>18011512.383372441</v>
      </c>
      <c r="H244" s="207">
        <f>IF($B$3="Prices",(H71*AB27),IF($B$3="Costs",'Top Down inputs'!F197,"Error"))</f>
        <v>15046339.778985184</v>
      </c>
      <c r="I244" s="207">
        <f>IF($B$3="Prices",(I71*AC27),IF($B$3="Costs",'Top Down inputs'!G197,"Error"))</f>
        <v>12703108.919432862</v>
      </c>
      <c r="J244" s="207">
        <f>IF($B$3="Prices",(J71*AD27),IF($B$3="Costs",'Top Down inputs'!H197,"Error"))</f>
        <v>9715374.6977173835</v>
      </c>
      <c r="K244" s="207">
        <f>IF($B$3="Prices",(K71*AE27),IF($B$3="Costs",'Top Down inputs'!I197,"Error"))</f>
        <v>6299437.7452944191</v>
      </c>
      <c r="L244" s="207">
        <f>IF($B$3="Prices",(L71*AF27),IF($B$3="Costs",'Top Down inputs'!J197,"Error"))</f>
        <v>3090353.0418420429</v>
      </c>
      <c r="M244" s="207">
        <f>IF($B$3="Prices",(M71*AG27),IF($B$3="Costs",'Top Down inputs'!K197,"Error"))</f>
        <v>899189.35183096759</v>
      </c>
      <c r="N244" s="207">
        <f>IF($B$3="Prices",(N71*AH27),IF($B$3="Costs",'Top Down inputs'!L197,"Error"))</f>
        <v>0</v>
      </c>
      <c r="O244" s="63">
        <f t="shared" si="289"/>
        <v>0</v>
      </c>
      <c r="P244" s="63">
        <f t="shared" si="289"/>
        <v>0</v>
      </c>
      <c r="Q244" s="63">
        <f t="shared" si="289"/>
        <v>0</v>
      </c>
      <c r="R244" s="63">
        <f t="shared" si="289"/>
        <v>0</v>
      </c>
      <c r="S244" s="63">
        <f t="shared" si="289"/>
        <v>0</v>
      </c>
      <c r="U244" t="s">
        <v>323</v>
      </c>
      <c r="V244" t="s">
        <v>199</v>
      </c>
      <c r="W244" t="s">
        <v>253</v>
      </c>
      <c r="X244" t="s">
        <v>285</v>
      </c>
      <c r="AD244" s="25">
        <f t="shared" si="287"/>
        <v>181.81023709106</v>
      </c>
      <c r="AE244" s="25">
        <f t="shared" si="290"/>
        <v>185.64861758862983</v>
      </c>
      <c r="AF244" s="25">
        <f t="shared" si="290"/>
        <v>189.47402086657388</v>
      </c>
      <c r="AG244" s="25">
        <f t="shared" si="290"/>
        <v>193.29573265400074</v>
      </c>
      <c r="AH244" s="25">
        <f t="shared" si="290"/>
        <v>197.19452878744696</v>
      </c>
      <c r="AI244" s="25">
        <f>AH244*(1+AI$234)</f>
        <v>197.19452878744696</v>
      </c>
      <c r="AJ244" s="25">
        <f t="shared" si="290"/>
        <v>197.19452878744696</v>
      </c>
      <c r="AK244" s="25">
        <f t="shared" si="290"/>
        <v>197.19452878744696</v>
      </c>
      <c r="AL244" s="25">
        <f t="shared" si="290"/>
        <v>197.19452878744696</v>
      </c>
      <c r="AM244" s="25">
        <f t="shared" si="290"/>
        <v>197.19452878744696</v>
      </c>
    </row>
    <row r="245" spans="1:42" ht="15" thickBot="1" x14ac:dyDescent="0.4">
      <c r="A245" s="8" t="str">
        <v>WX311</v>
      </c>
      <c r="B245" s="95" t="s">
        <v>285</v>
      </c>
      <c r="C245" s="8" t="s">
        <v>323</v>
      </c>
      <c r="D245" s="95"/>
      <c r="E245" s="223">
        <f t="shared" si="291"/>
        <v>33005947.623336732</v>
      </c>
      <c r="F245" s="207">
        <f>IF($B$3="Prices",(F72*Z28),IF($B$3="Costs",'Top Down inputs'!D198,"Error"))</f>
        <v>25212012.880306125</v>
      </c>
      <c r="G245" s="207">
        <f>IF($B$3="Prices",(G72*AA28),IF($B$3="Costs",'Top Down inputs'!E198,"Error"))</f>
        <v>9130008.5268621705</v>
      </c>
      <c r="H245" s="207">
        <f>IF($B$3="Prices",(H72*AB28),IF($B$3="Costs",'Top Down inputs'!F198,"Error"))</f>
        <v>10492880.632373851</v>
      </c>
      <c r="I245" s="207">
        <f>IF($B$3="Prices",(I72*AC28),IF($B$3="Costs",'Top Down inputs'!G198,"Error"))</f>
        <v>8670912.8636830542</v>
      </c>
      <c r="J245" s="207">
        <f>IF($B$3="Prices",(J72*AD28),IF($B$3="Costs",'Top Down inputs'!H198,"Error"))</f>
        <v>6614856.5684171738</v>
      </c>
      <c r="K245" s="207">
        <f>IF($B$3="Prices",(K72*AE28),IF($B$3="Costs",'Top Down inputs'!I198,"Error"))</f>
        <v>4279859.8413350815</v>
      </c>
      <c r="L245" s="207">
        <f>IF($B$3="Prices",(L72*AF28),IF($B$3="Costs",'Top Down inputs'!J198,"Error"))</f>
        <v>2089855.3835430071</v>
      </c>
      <c r="M245" s="207">
        <f>IF($B$3="Prices",(M72*AG28),IF($B$3="Costs",'Top Down inputs'!K198,"Error"))</f>
        <v>608930.03941068216</v>
      </c>
      <c r="N245" s="207">
        <f>IF($B$3="Prices",(N72*AH28),IF($B$3="Costs",'Top Down inputs'!L198,"Error"))</f>
        <v>0</v>
      </c>
      <c r="O245" s="63">
        <f t="shared" si="289"/>
        <v>0</v>
      </c>
      <c r="P245" s="63">
        <f t="shared" si="289"/>
        <v>0</v>
      </c>
      <c r="Q245" s="63">
        <f t="shared" si="289"/>
        <v>0</v>
      </c>
      <c r="R245" s="63">
        <f t="shared" si="289"/>
        <v>0</v>
      </c>
      <c r="S245" s="63">
        <f t="shared" si="289"/>
        <v>0</v>
      </c>
      <c r="U245" t="s">
        <v>13</v>
      </c>
      <c r="V245" t="s">
        <v>199</v>
      </c>
      <c r="W245" t="s">
        <v>254</v>
      </c>
      <c r="X245" t="s">
        <v>286</v>
      </c>
      <c r="AD245" s="25">
        <f t="shared" si="287"/>
        <v>110.14486404594606</v>
      </c>
      <c r="AE245" s="25">
        <f t="shared" si="290"/>
        <v>112.47024409508869</v>
      </c>
      <c r="AF245" s="25">
        <f t="shared" si="290"/>
        <v>114.7877622431951</v>
      </c>
      <c r="AG245" s="25">
        <f t="shared" si="290"/>
        <v>117.10304400061392</v>
      </c>
      <c r="AH245" s="25">
        <f t="shared" si="290"/>
        <v>119.46502524508153</v>
      </c>
      <c r="AI245" s="25">
        <f t="shared" si="290"/>
        <v>119.46502524508153</v>
      </c>
      <c r="AJ245" s="25">
        <f t="shared" si="290"/>
        <v>119.46502524508153</v>
      </c>
      <c r="AK245" s="25">
        <f t="shared" si="290"/>
        <v>119.46502524508153</v>
      </c>
      <c r="AL245" s="25">
        <f t="shared" si="290"/>
        <v>119.46502524508153</v>
      </c>
      <c r="AM245" s="25">
        <f t="shared" si="290"/>
        <v>119.46502524508153</v>
      </c>
    </row>
    <row r="246" spans="1:42" ht="15" thickBot="1" x14ac:dyDescent="0.4">
      <c r="A246" s="8" t="str">
        <v>WN302</v>
      </c>
      <c r="B246" s="95" t="s">
        <v>286</v>
      </c>
      <c r="C246" s="8" t="s">
        <v>13</v>
      </c>
      <c r="D246" s="95"/>
      <c r="E246" s="223">
        <f t="shared" si="291"/>
        <v>727187.33253231994</v>
      </c>
      <c r="F246" s="207">
        <f>IF($B$3="Prices",(F73*Z29),IF($B$3="Costs",'Top Down inputs'!D199,"Error"))</f>
        <v>555471.29273262911</v>
      </c>
      <c r="G246" s="207">
        <f>IF($B$3="Prices",(G73*AA29),IF($B$3="Costs",'Top Down inputs'!E199,"Error"))</f>
        <v>142169.86522166693</v>
      </c>
      <c r="H246" s="207">
        <f>IF($B$3="Prices",(H73*AB29),IF($B$3="Costs",'Top Down inputs'!F199,"Error"))</f>
        <v>123429.83642269378</v>
      </c>
      <c r="I246" s="207">
        <f>IF($B$3="Prices",(I73*AC29),IF($B$3="Costs",'Top Down inputs'!G199,"Error"))</f>
        <v>96432.129177314389</v>
      </c>
      <c r="J246" s="207">
        <f>IF($B$3="Prices",(J73*AD29),IF($B$3="Costs",'Top Down inputs'!H199,"Error"))</f>
        <v>66762.4184040767</v>
      </c>
      <c r="K246" s="207">
        <f>IF($B$3="Prices",(K73*AE29),IF($B$3="Costs",'Top Down inputs'!I199,"Error"))</f>
        <v>38680.593316245322</v>
      </c>
      <c r="L246" s="207">
        <f>IF($B$3="Prices",(L73*AF29),IF($B$3="Costs",'Top Down inputs'!J199,"Error"))</f>
        <v>16549.42420132221</v>
      </c>
      <c r="M246" s="207">
        <f>IF($B$3="Prices",(M73*AG29),IF($B$3="Costs",'Top Down inputs'!K199,"Error"))</f>
        <v>4041.7332925066003</v>
      </c>
      <c r="N246" s="207">
        <f>IF($B$3="Prices",(N73*AH29),IF($B$3="Costs",'Top Down inputs'!L199,"Error"))</f>
        <v>0</v>
      </c>
      <c r="O246" s="63">
        <f t="shared" ref="O246:S255" si="292">(1+O202)*N246</f>
        <v>0</v>
      </c>
      <c r="P246" s="63">
        <f t="shared" si="292"/>
        <v>0</v>
      </c>
      <c r="Q246" s="63">
        <f t="shared" si="292"/>
        <v>0</v>
      </c>
      <c r="R246" s="63">
        <f t="shared" si="292"/>
        <v>0</v>
      </c>
      <c r="S246" s="63">
        <f t="shared" si="292"/>
        <v>0</v>
      </c>
      <c r="U246" t="s">
        <v>13</v>
      </c>
      <c r="V246" t="s">
        <v>199</v>
      </c>
      <c r="W246" t="s">
        <v>255</v>
      </c>
      <c r="X246" t="s">
        <v>287</v>
      </c>
      <c r="AD246" s="25">
        <f t="shared" si="287"/>
        <v>108.52498425127364</v>
      </c>
      <c r="AE246" s="25">
        <f t="shared" si="290"/>
        <v>110.81616537349244</v>
      </c>
      <c r="AF246" s="25">
        <f t="shared" si="290"/>
        <v>113.09960021817457</v>
      </c>
      <c r="AG246" s="25">
        <f t="shared" si="290"/>
        <v>115.38083156234623</v>
      </c>
      <c r="AH246" s="25">
        <f t="shared" si="290"/>
        <v>117.70807559299594</v>
      </c>
      <c r="AI246" s="25">
        <f t="shared" si="290"/>
        <v>117.70807559299594</v>
      </c>
      <c r="AJ246" s="25">
        <f t="shared" si="290"/>
        <v>117.70807559299594</v>
      </c>
      <c r="AK246" s="25">
        <f t="shared" si="290"/>
        <v>117.70807559299594</v>
      </c>
      <c r="AL246" s="25">
        <f t="shared" si="290"/>
        <v>117.70807559299594</v>
      </c>
      <c r="AM246" s="25">
        <f t="shared" si="290"/>
        <v>117.70807559299594</v>
      </c>
    </row>
    <row r="247" spans="1:42" ht="15" thickBot="1" x14ac:dyDescent="0.4">
      <c r="A247" s="8" t="str">
        <v>WX312</v>
      </c>
      <c r="B247" s="95" t="s">
        <v>287</v>
      </c>
      <c r="C247" s="8" t="s">
        <v>13</v>
      </c>
      <c r="D247" s="95"/>
      <c r="E247" s="223">
        <f t="shared" si="291"/>
        <v>1047556.516590644</v>
      </c>
      <c r="F247" s="207">
        <f>IF($B$3="Prices",(F74*Z30),IF($B$3="Costs",'Top Down inputs'!D200,"Error"))</f>
        <v>800189.36861119326</v>
      </c>
      <c r="G247" s="207">
        <f>IF($B$3="Prices",(G74*AA30),IF($B$3="Costs",'Top Down inputs'!E200,"Error"))</f>
        <v>164597.40323684734</v>
      </c>
      <c r="H247" s="207">
        <f>IF($B$3="Prices",(H74*AB30),IF($B$3="Costs",'Top Down inputs'!F200,"Error"))</f>
        <v>149732.50360016592</v>
      </c>
      <c r="I247" s="207">
        <f>IF($B$3="Prices",(I74*AC30),IF($B$3="Costs",'Top Down inputs'!G200,"Error"))</f>
        <v>117085.99289355702</v>
      </c>
      <c r="J247" s="207">
        <f>IF($B$3="Prices",(J74*AD30),IF($B$3="Costs",'Top Down inputs'!H200,"Error"))</f>
        <v>81470.122746683977</v>
      </c>
      <c r="K247" s="207">
        <f>IF($B$3="Prices",(K74*AE30),IF($B$3="Costs",'Top Down inputs'!I200,"Error"))</f>
        <v>47208.382859637706</v>
      </c>
      <c r="L247" s="207">
        <f>IF($B$3="Prices",(L74*AF30),IF($B$3="Costs",'Top Down inputs'!J200,"Error"))</f>
        <v>20172.763404194393</v>
      </c>
      <c r="M247" s="207">
        <f>IF($B$3="Prices",(M74*AG30),IF($B$3="Costs",'Top Down inputs'!K200,"Error"))</f>
        <v>4940.3281953464975</v>
      </c>
      <c r="N247" s="207">
        <f>IF($B$3="Prices",(N74*AH30),IF($B$3="Costs",'Top Down inputs'!L200,"Error"))</f>
        <v>0</v>
      </c>
      <c r="O247" s="63">
        <f t="shared" si="292"/>
        <v>0</v>
      </c>
      <c r="P247" s="63">
        <f t="shared" si="292"/>
        <v>0</v>
      </c>
      <c r="Q247" s="63">
        <f t="shared" si="292"/>
        <v>0</v>
      </c>
      <c r="R247" s="63">
        <f t="shared" si="292"/>
        <v>0</v>
      </c>
      <c r="S247" s="63">
        <f t="shared" si="292"/>
        <v>0</v>
      </c>
      <c r="U247" t="s">
        <v>13</v>
      </c>
      <c r="V247" t="s">
        <v>199</v>
      </c>
      <c r="W247" t="s">
        <v>256</v>
      </c>
      <c r="X247" t="s">
        <v>288</v>
      </c>
      <c r="AD247" s="25">
        <f t="shared" si="287"/>
        <v>145.78455280847243</v>
      </c>
      <c r="AE247" s="25">
        <f t="shared" si="290"/>
        <v>148.86235851017619</v>
      </c>
      <c r="AF247" s="25">
        <f t="shared" si="290"/>
        <v>151.92975842730968</v>
      </c>
      <c r="AG247" s="25">
        <f t="shared" si="290"/>
        <v>154.9941983224837</v>
      </c>
      <c r="AH247" s="25">
        <f t="shared" si="290"/>
        <v>158.12044830653261</v>
      </c>
      <c r="AI247" s="25">
        <f t="shared" si="290"/>
        <v>158.12044830653261</v>
      </c>
      <c r="AJ247" s="25">
        <f t="shared" si="290"/>
        <v>158.12044830653261</v>
      </c>
      <c r="AK247" s="25">
        <f t="shared" si="290"/>
        <v>158.12044830653261</v>
      </c>
      <c r="AL247" s="25">
        <f t="shared" si="290"/>
        <v>158.12044830653261</v>
      </c>
      <c r="AM247" s="25">
        <f t="shared" si="290"/>
        <v>158.12044830653261</v>
      </c>
    </row>
    <row r="248" spans="1:42" s="95" customFormat="1" ht="15" thickBot="1" x14ac:dyDescent="0.4">
      <c r="A248" s="8" t="str">
        <v>WX338</v>
      </c>
      <c r="B248" s="95" t="s">
        <v>288</v>
      </c>
      <c r="C248" s="8" t="s">
        <v>13</v>
      </c>
      <c r="E248" s="223">
        <f t="shared" si="291"/>
        <v>975839.26616947539</v>
      </c>
      <c r="F248" s="207">
        <f>IF($B$3="Prices",(F75*Z31),IF($B$3="Costs",'Top Down inputs'!D201,"Error"))</f>
        <v>745407.23473662429</v>
      </c>
      <c r="G248" s="207">
        <f>IF($B$3="Prices",(G75*AA31),IF($B$3="Costs",'Top Down inputs'!E201,"Error"))</f>
        <v>176291.66554859851</v>
      </c>
      <c r="H248" s="207">
        <f>IF($B$3="Prices",(H75*AB31),IF($B$3="Costs",'Top Down inputs'!F201,"Error"))</f>
        <v>152212.78313757663</v>
      </c>
      <c r="I248" s="207">
        <f>IF($B$3="Prices",(I75*AC31),IF($B$3="Costs",'Top Down inputs'!G201,"Error"))</f>
        <v>117977.66890497497</v>
      </c>
      <c r="J248" s="207">
        <f>IF($B$3="Prices",(J75*AD31),IF($B$3="Costs",'Top Down inputs'!H201,"Error"))</f>
        <v>81493.424952177345</v>
      </c>
      <c r="K248" s="207">
        <f>IF($B$3="Prices",(K75*AE31),IF($B$3="Costs",'Top Down inputs'!I201,"Error"))</f>
        <v>46981.565017427471</v>
      </c>
      <c r="L248" s="207">
        <f>IF($B$3="Prices",(L75*AF31),IF($B$3="Costs",'Top Down inputs'!J201,"Error"))</f>
        <v>19979.675303325053</v>
      </c>
      <c r="M248" s="207">
        <f>IF($B$3="Prices",(M75*AG31),IF($B$3="Costs",'Top Down inputs'!K201,"Error"))</f>
        <v>4873.2972782801107</v>
      </c>
      <c r="N248" s="207">
        <f>IF($B$3="Prices",(N75*AH31),IF($B$3="Costs",'Top Down inputs'!L201,"Error"))</f>
        <v>0</v>
      </c>
      <c r="O248" s="63">
        <f t="shared" si="292"/>
        <v>0</v>
      </c>
      <c r="P248" s="63">
        <f t="shared" si="292"/>
        <v>0</v>
      </c>
      <c r="Q248" s="63">
        <f t="shared" si="292"/>
        <v>0</v>
      </c>
      <c r="R248" s="63">
        <f t="shared" si="292"/>
        <v>0</v>
      </c>
      <c r="S248" s="63">
        <f t="shared" si="292"/>
        <v>0</v>
      </c>
      <c r="U248" t="s">
        <v>13</v>
      </c>
      <c r="V248" t="s">
        <v>199</v>
      </c>
      <c r="W248" t="s">
        <v>257</v>
      </c>
      <c r="X248" t="s">
        <v>289</v>
      </c>
      <c r="AD248" s="25">
        <f t="shared" si="287"/>
        <v>140.72296699240712</v>
      </c>
      <c r="AE248" s="25">
        <f t="shared" si="290"/>
        <v>143.69391241718694</v>
      </c>
      <c r="AF248" s="25">
        <f t="shared" si="290"/>
        <v>146.65481334239252</v>
      </c>
      <c r="AG248" s="25">
        <f t="shared" si="290"/>
        <v>149.61285701650755</v>
      </c>
      <c r="AH248" s="25">
        <f t="shared" si="290"/>
        <v>152.63056475604634</v>
      </c>
      <c r="AI248" s="25">
        <f t="shared" si="290"/>
        <v>152.63056475604634</v>
      </c>
      <c r="AJ248" s="25">
        <f t="shared" si="290"/>
        <v>152.63056475604634</v>
      </c>
      <c r="AK248" s="25">
        <f t="shared" si="290"/>
        <v>152.63056475604634</v>
      </c>
      <c r="AL248" s="25">
        <f t="shared" si="290"/>
        <v>152.63056475604634</v>
      </c>
      <c r="AM248" s="25">
        <f t="shared" si="290"/>
        <v>152.63056475604634</v>
      </c>
    </row>
    <row r="249" spans="1:42" s="95" customFormat="1" ht="15" thickBot="1" x14ac:dyDescent="0.4">
      <c r="A249" s="8" t="str">
        <v>WN336</v>
      </c>
      <c r="B249" s="95" t="s">
        <v>289</v>
      </c>
      <c r="C249" s="8" t="s">
        <v>13</v>
      </c>
      <c r="E249" s="223">
        <f t="shared" si="291"/>
        <v>579076.92837585835</v>
      </c>
      <c r="F249" s="207">
        <f>IF($B$3="Prices",(F76*Z32),IF($B$3="Costs",'Top Down inputs'!D202,"Error"))</f>
        <v>442335.27676622703</v>
      </c>
      <c r="G249" s="207">
        <f>IF($B$3="Prices",(G76*AA32),IF($B$3="Costs",'Top Down inputs'!E202,"Error"))</f>
        <v>96844.961870046754</v>
      </c>
      <c r="H249" s="207">
        <f>IF($B$3="Prices",(H76*AB32),IF($B$3="Costs",'Top Down inputs'!F202,"Error"))</f>
        <v>87394.860611826094</v>
      </c>
      <c r="I249" s="207">
        <f>IF($B$3="Prices",(I76*AC32),IF($B$3="Costs",'Top Down inputs'!G202,"Error"))</f>
        <v>67705.543693192492</v>
      </c>
      <c r="J249" s="207">
        <f>IF($B$3="Prices",(J76*AD32),IF($B$3="Costs",'Top Down inputs'!H202,"Error"))</f>
        <v>46668.186387526337</v>
      </c>
      <c r="K249" s="207">
        <f>IF($B$3="Prices",(K76*AE32),IF($B$3="Costs",'Top Down inputs'!I202,"Error"))</f>
        <v>26900.448779108279</v>
      </c>
      <c r="L249" s="207">
        <f>IF($B$3="Prices",(L76*AF32),IF($B$3="Costs",'Top Down inputs'!J202,"Error"))</f>
        <v>11439.218264033849</v>
      </c>
      <c r="M249" s="207">
        <f>IF($B$3="Prices",(M76*AG32),IF($B$3="Costs",'Top Down inputs'!K202,"Error"))</f>
        <v>2785.5040706362342</v>
      </c>
      <c r="N249" s="207">
        <f>IF($B$3="Prices",(N76*AH32),IF($B$3="Costs",'Top Down inputs'!L202,"Error"))</f>
        <v>0</v>
      </c>
      <c r="O249" s="63">
        <f t="shared" si="292"/>
        <v>0</v>
      </c>
      <c r="P249" s="63">
        <f t="shared" si="292"/>
        <v>0</v>
      </c>
      <c r="Q249" s="63">
        <f t="shared" si="292"/>
        <v>0</v>
      </c>
      <c r="R249" s="63">
        <f t="shared" si="292"/>
        <v>0</v>
      </c>
      <c r="S249" s="63">
        <f t="shared" si="292"/>
        <v>0</v>
      </c>
      <c r="U249" s="95" t="s">
        <v>13</v>
      </c>
      <c r="V249" s="95" t="s">
        <v>199</v>
      </c>
      <c r="W249" s="95" t="s">
        <v>258</v>
      </c>
      <c r="X249" s="95" t="s">
        <v>290</v>
      </c>
      <c r="AD249" s="25">
        <f t="shared" si="287"/>
        <v>64.991537879380161</v>
      </c>
      <c r="AE249" s="25">
        <f t="shared" si="290"/>
        <v>66.363640218030881</v>
      </c>
      <c r="AF249" s="25">
        <f t="shared" si="290"/>
        <v>67.731103601942991</v>
      </c>
      <c r="AG249" s="25">
        <f t="shared" si="290"/>
        <v>69.09724739214235</v>
      </c>
      <c r="AH249" s="25">
        <f t="shared" si="290"/>
        <v>70.49094645246501</v>
      </c>
      <c r="AI249" s="25">
        <f t="shared" si="290"/>
        <v>70.49094645246501</v>
      </c>
      <c r="AJ249" s="25">
        <f t="shared" si="290"/>
        <v>70.49094645246501</v>
      </c>
      <c r="AK249" s="25">
        <f t="shared" si="290"/>
        <v>70.49094645246501</v>
      </c>
      <c r="AL249" s="25">
        <f t="shared" si="290"/>
        <v>70.49094645246501</v>
      </c>
      <c r="AM249" s="25">
        <f t="shared" si="290"/>
        <v>70.49094645246501</v>
      </c>
    </row>
    <row r="250" spans="1:42" s="95" customFormat="1" ht="15" thickBot="1" x14ac:dyDescent="0.4">
      <c r="A250" s="8" t="str">
        <v>WN303</v>
      </c>
      <c r="B250" s="95" t="s">
        <v>290</v>
      </c>
      <c r="C250" s="8" t="s">
        <v>13</v>
      </c>
      <c r="E250" s="223">
        <f t="shared" si="291"/>
        <v>5803415.6869123438</v>
      </c>
      <c r="F250" s="207">
        <f>IF($B$3="Prices",(F77*Z33),IF($B$3="Costs",'Top Down inputs'!D203,"Error"))</f>
        <v>4433012.8835553443</v>
      </c>
      <c r="G250" s="207">
        <f>IF($B$3="Prices",(G77*AA33),IF($B$3="Costs",'Top Down inputs'!E203,"Error"))</f>
        <v>962757.83188703156</v>
      </c>
      <c r="H250" s="207">
        <f>IF($B$3="Prices",(H77*AB33),IF($B$3="Costs",'Top Down inputs'!F203,"Error"))</f>
        <v>921468.39754780999</v>
      </c>
      <c r="I250" s="207">
        <f>IF($B$3="Prices",(I77*AC33),IF($B$3="Costs",'Top Down inputs'!G203,"Error"))</f>
        <v>713690.22953375615</v>
      </c>
      <c r="J250" s="207">
        <f>IF($B$3="Prices",(J77*AD33),IF($B$3="Costs",'Top Down inputs'!H203,"Error"))</f>
        <v>491129.30379756261</v>
      </c>
      <c r="K250" s="207">
        <f>IF($B$3="Prices",(K77*AE33),IF($B$3="Costs",'Top Down inputs'!I203,"Error"))</f>
        <v>283117.1098561227</v>
      </c>
      <c r="L250" s="207">
        <f>IF($B$3="Prices",(L77*AF33),IF($B$3="Costs",'Top Down inputs'!J203,"Error"))</f>
        <v>120548.05085412861</v>
      </c>
      <c r="M250" s="207">
        <f>IF($B$3="Prices",(M77*AG33),IF($B$3="Costs",'Top Down inputs'!K203,"Error"))</f>
        <v>29349.714312062406</v>
      </c>
      <c r="N250" s="207">
        <f>IF($B$3="Prices",(N77*AH33),IF($B$3="Costs",'Top Down inputs'!L203,"Error"))</f>
        <v>0</v>
      </c>
      <c r="O250" s="63">
        <f t="shared" si="292"/>
        <v>0</v>
      </c>
      <c r="P250" s="63">
        <f t="shared" si="292"/>
        <v>0</v>
      </c>
      <c r="Q250" s="63">
        <f t="shared" si="292"/>
        <v>0</v>
      </c>
      <c r="R250" s="63">
        <f t="shared" si="292"/>
        <v>0</v>
      </c>
      <c r="S250" s="63">
        <f t="shared" si="292"/>
        <v>0</v>
      </c>
      <c r="U250" s="95" t="s">
        <v>13</v>
      </c>
      <c r="V250" s="95" t="s">
        <v>199</v>
      </c>
      <c r="W250" s="95" t="s">
        <v>259</v>
      </c>
      <c r="X250" s="95" t="s">
        <v>291</v>
      </c>
      <c r="AD250" s="25">
        <f t="shared" si="287"/>
        <v>65.726621932903981</v>
      </c>
      <c r="AE250" s="25">
        <f t="shared" si="290"/>
        <v>67.114243377300696</v>
      </c>
      <c r="AF250" s="25">
        <f t="shared" si="290"/>
        <v>68.497173398256493</v>
      </c>
      <c r="AG250" s="25">
        <f t="shared" si="290"/>
        <v>69.87876890029041</v>
      </c>
      <c r="AH250" s="25">
        <f t="shared" si="290"/>
        <v>71.288231335170479</v>
      </c>
      <c r="AI250" s="25">
        <f t="shared" si="290"/>
        <v>71.288231335170479</v>
      </c>
      <c r="AJ250" s="25">
        <f t="shared" si="290"/>
        <v>71.288231335170479</v>
      </c>
      <c r="AK250" s="25">
        <f t="shared" si="290"/>
        <v>71.288231335170479</v>
      </c>
      <c r="AL250" s="25">
        <f t="shared" si="290"/>
        <v>71.288231335170479</v>
      </c>
      <c r="AM250" s="25">
        <f t="shared" si="290"/>
        <v>71.288231335170479</v>
      </c>
    </row>
    <row r="251" spans="1:42" s="95" customFormat="1" ht="15" thickBot="1" x14ac:dyDescent="0.4">
      <c r="A251" s="8" t="str">
        <v>WN337</v>
      </c>
      <c r="B251" s="95" t="s">
        <v>291</v>
      </c>
      <c r="C251" s="8" t="s">
        <v>13</v>
      </c>
      <c r="E251" s="223">
        <f t="shared" si="291"/>
        <v>5004633.7399045415</v>
      </c>
      <c r="F251" s="207">
        <f>IF($B$3="Prices",(F78*Z34),IF($B$3="Costs",'Top Down inputs'!D204,"Error"))</f>
        <v>3822853.1339750118</v>
      </c>
      <c r="G251" s="207">
        <f>IF($B$3="Prices",(G78*AA34),IF($B$3="Costs",'Top Down inputs'!E204,"Error"))</f>
        <v>907910.14809769776</v>
      </c>
      <c r="H251" s="207">
        <f>IF($B$3="Prices",(H78*AB34),IF($B$3="Costs",'Top Down inputs'!F204,"Error"))</f>
        <v>931911.79535739194</v>
      </c>
      <c r="I251" s="207">
        <f>IF($B$3="Prices",(I78*AC34),IF($B$3="Costs",'Top Down inputs'!G204,"Error"))</f>
        <v>728655.40043843526</v>
      </c>
      <c r="J251" s="207">
        <f>IF($B$3="Prices",(J78*AD34),IF($B$3="Costs",'Top Down inputs'!H204,"Error"))</f>
        <v>505749.91359859658</v>
      </c>
      <c r="K251" s="207">
        <f>IF($B$3="Prices",(K78*AE34),IF($B$3="Costs",'Top Down inputs'!I204,"Error"))</f>
        <v>293119.21546445537</v>
      </c>
      <c r="L251" s="207">
        <f>IF($B$3="Prices",(L78*AF34),IF($B$3="Costs",'Top Down inputs'!J204,"Error"))</f>
        <v>125432.16237267407</v>
      </c>
      <c r="M251" s="207">
        <f>IF($B$3="Prices",(M78*AG34),IF($B$3="Costs",'Top Down inputs'!K204,"Error"))</f>
        <v>30698.647262917206</v>
      </c>
      <c r="N251" s="207">
        <f>IF($B$3="Prices",(N78*AH34),IF($B$3="Costs",'Top Down inputs'!L204,"Error"))</f>
        <v>0</v>
      </c>
      <c r="O251" s="63">
        <f t="shared" si="292"/>
        <v>0</v>
      </c>
      <c r="P251" s="63">
        <f t="shared" si="292"/>
        <v>0</v>
      </c>
      <c r="Q251" s="63">
        <f t="shared" si="292"/>
        <v>0</v>
      </c>
      <c r="R251" s="63">
        <f t="shared" si="292"/>
        <v>0</v>
      </c>
      <c r="S251" s="63">
        <f t="shared" si="292"/>
        <v>0</v>
      </c>
      <c r="U251" s="95" t="s">
        <v>13</v>
      </c>
      <c r="V251" s="95" t="s">
        <v>199</v>
      </c>
      <c r="W251" s="95" t="s">
        <v>260</v>
      </c>
      <c r="X251" s="95" t="s">
        <v>292</v>
      </c>
      <c r="AD251" s="25">
        <f t="shared" si="287"/>
        <v>61.734710475294619</v>
      </c>
      <c r="AE251" s="25">
        <f t="shared" si="290"/>
        <v>63.03805462413267</v>
      </c>
      <c r="AF251" s="25">
        <f t="shared" si="290"/>
        <v>64.336992283494709</v>
      </c>
      <c r="AG251" s="25">
        <f t="shared" si="290"/>
        <v>65.634676476044604</v>
      </c>
      <c r="AH251" s="25">
        <f t="shared" si="290"/>
        <v>66.958535101122735</v>
      </c>
      <c r="AI251" s="25">
        <f t="shared" si="290"/>
        <v>66.958535101122735</v>
      </c>
      <c r="AJ251" s="25">
        <f t="shared" si="290"/>
        <v>66.958535101122735</v>
      </c>
      <c r="AK251" s="25">
        <f t="shared" si="290"/>
        <v>66.958535101122735</v>
      </c>
      <c r="AL251" s="25">
        <f t="shared" si="290"/>
        <v>66.958535101122735</v>
      </c>
      <c r="AM251" s="25">
        <f t="shared" si="290"/>
        <v>66.958535101122735</v>
      </c>
    </row>
    <row r="252" spans="1:42" s="95" customFormat="1" ht="15" thickBot="1" x14ac:dyDescent="0.4">
      <c r="A252" s="8" t="str">
        <v>WX313</v>
      </c>
      <c r="B252" s="95" t="s">
        <v>292</v>
      </c>
      <c r="C252" s="8" t="s">
        <v>13</v>
      </c>
      <c r="E252" s="223">
        <f t="shared" si="291"/>
        <v>4977128.2399923</v>
      </c>
      <c r="F252" s="207">
        <f>IF($B$3="Prices",(F79*Z35),IF($B$3="Costs",'Top Down inputs'!D205,"Error"))</f>
        <v>3801842.7080366155</v>
      </c>
      <c r="G252" s="207">
        <f>IF($B$3="Prices",(G79*AA35),IF($B$3="Costs",'Top Down inputs'!E205,"Error"))</f>
        <v>1299591.5035677748</v>
      </c>
      <c r="H252" s="207">
        <f>IF($B$3="Prices",(H79*AB35),IF($B$3="Costs",'Top Down inputs'!F205,"Error"))</f>
        <v>1093918.6601767263</v>
      </c>
      <c r="I252" s="207">
        <f>IF($B$3="Prices",(I79*AC35),IF($B$3="Costs",'Top Down inputs'!G205,"Error"))</f>
        <v>848328.09339379019</v>
      </c>
      <c r="J252" s="207">
        <f>IF($B$3="Prices",(J79*AD35),IF($B$3="Costs",'Top Down inputs'!H205,"Error"))</f>
        <v>585903.22580104647</v>
      </c>
      <c r="K252" s="207">
        <f>IF($B$3="Prices",(K79*AE35),IF($B$3="Costs",'Top Down inputs'!I205,"Error"))</f>
        <v>337898.20969548711</v>
      </c>
      <c r="L252" s="207">
        <f>IF($B$3="Prices",(L79*AF35),IF($B$3="Costs",'Top Down inputs'!J205,"Error"))</f>
        <v>143812.15703202249</v>
      </c>
      <c r="M252" s="207">
        <f>IF($B$3="Prices",(M79*AG35),IF($B$3="Costs",'Top Down inputs'!K205,"Error"))</f>
        <v>35099.551246320581</v>
      </c>
      <c r="N252" s="207">
        <f>IF($B$3="Prices",(N79*AH35),IF($B$3="Costs",'Top Down inputs'!L205,"Error"))</f>
        <v>0</v>
      </c>
      <c r="O252" s="63">
        <f t="shared" si="292"/>
        <v>0</v>
      </c>
      <c r="P252" s="63">
        <f t="shared" si="292"/>
        <v>0</v>
      </c>
      <c r="Q252" s="63">
        <f t="shared" si="292"/>
        <v>0</v>
      </c>
      <c r="R252" s="63">
        <f t="shared" si="292"/>
        <v>0</v>
      </c>
      <c r="S252" s="63">
        <f t="shared" si="292"/>
        <v>0</v>
      </c>
      <c r="U252" s="95" t="s">
        <v>13</v>
      </c>
      <c r="V252" s="95" t="s">
        <v>199</v>
      </c>
      <c r="W252" s="95" t="s">
        <v>261</v>
      </c>
      <c r="X252" s="95" t="s">
        <v>293</v>
      </c>
      <c r="AD252" s="25">
        <f t="shared" si="287"/>
        <v>59.220811985249995</v>
      </c>
      <c r="AE252" s="25">
        <f t="shared" si="290"/>
        <v>60.471082670836218</v>
      </c>
      <c r="AF252" s="25">
        <f t="shared" si="290"/>
        <v>61.717126303557613</v>
      </c>
      <c r="AG252" s="25">
        <f t="shared" si="290"/>
        <v>62.961967511875628</v>
      </c>
      <c r="AH252" s="25">
        <f t="shared" si="290"/>
        <v>64.23191730393269</v>
      </c>
      <c r="AI252" s="25">
        <f t="shared" si="290"/>
        <v>64.23191730393269</v>
      </c>
      <c r="AJ252" s="25">
        <f t="shared" si="290"/>
        <v>64.23191730393269</v>
      </c>
      <c r="AK252" s="25">
        <f t="shared" si="290"/>
        <v>64.23191730393269</v>
      </c>
      <c r="AL252" s="25">
        <f t="shared" si="290"/>
        <v>64.23191730393269</v>
      </c>
      <c r="AM252" s="25">
        <f t="shared" si="290"/>
        <v>64.23191730393269</v>
      </c>
    </row>
    <row r="253" spans="1:42" s="95" customFormat="1" ht="15" thickBot="1" x14ac:dyDescent="0.4">
      <c r="A253" s="8" t="str">
        <v>WX339</v>
      </c>
      <c r="B253" s="95" t="s">
        <v>293</v>
      </c>
      <c r="C253" s="8" t="s">
        <v>13</v>
      </c>
      <c r="E253" s="223">
        <f t="shared" si="291"/>
        <v>14117037.15436537</v>
      </c>
      <c r="F253" s="207">
        <f>IF($B$3="Prices",(F80*Z36),IF($B$3="Costs",'Top Down inputs'!D206,"Error"))</f>
        <v>10783478.378786758</v>
      </c>
      <c r="G253" s="207">
        <f>IF($B$3="Prices",(G80*AA36),IF($B$3="Costs",'Top Down inputs'!E206,"Error"))</f>
        <v>3085603.2182539981</v>
      </c>
      <c r="H253" s="207">
        <f>IF($B$3="Prices",(H80*AB36),IF($B$3="Costs",'Top Down inputs'!F206,"Error"))</f>
        <v>2633757.0382585553</v>
      </c>
      <c r="I253" s="207">
        <f>IF($B$3="Prices",(I80*AC36),IF($B$3="Costs",'Top Down inputs'!G206,"Error"))</f>
        <v>2060951.2137263862</v>
      </c>
      <c r="J253" s="207">
        <f>IF($B$3="Prices",(J80*AD36),IF($B$3="Costs",'Top Down inputs'!H206,"Error"))</f>
        <v>1432281.6961988257</v>
      </c>
      <c r="K253" s="207">
        <f>IF($B$3="Prices",(K80*AE36),IF($B$3="Costs",'Top Down inputs'!I206,"Error"))</f>
        <v>830418.80405183765</v>
      </c>
      <c r="L253" s="207">
        <f>IF($B$3="Prices",(L80*AF36),IF($B$3="Costs",'Top Down inputs'!J206,"Error"))</f>
        <v>355494.34495734674</v>
      </c>
      <c r="M253" s="207">
        <f>IF($B$3="Prices",(M80*AG36),IF($B$3="Costs",'Top Down inputs'!K206,"Error"))</f>
        <v>87120.434066866117</v>
      </c>
      <c r="N253" s="207">
        <f>IF($B$3="Prices",(N80*AH36),IF($B$3="Costs",'Top Down inputs'!L206,"Error"))</f>
        <v>0</v>
      </c>
      <c r="O253" s="63">
        <f t="shared" si="292"/>
        <v>0</v>
      </c>
      <c r="P253" s="63">
        <f t="shared" si="292"/>
        <v>0</v>
      </c>
      <c r="Q253" s="63">
        <f t="shared" si="292"/>
        <v>0</v>
      </c>
      <c r="R253" s="63">
        <f t="shared" si="292"/>
        <v>0</v>
      </c>
      <c r="S253" s="63">
        <f t="shared" si="292"/>
        <v>0</v>
      </c>
      <c r="U253" s="95" t="s">
        <v>323</v>
      </c>
      <c r="V253" s="95" t="s">
        <v>324</v>
      </c>
      <c r="W253" s="95" t="s">
        <v>262</v>
      </c>
      <c r="X253" s="95" t="s">
        <v>294</v>
      </c>
      <c r="AD253" s="25">
        <f t="shared" si="287"/>
        <v>130.13088177109557</v>
      </c>
      <c r="AE253" s="25">
        <f t="shared" si="290"/>
        <v>132.87820693118306</v>
      </c>
      <c r="AF253" s="25">
        <f t="shared" si="290"/>
        <v>135.61624363172137</v>
      </c>
      <c r="AG253" s="25">
        <f t="shared" si="290"/>
        <v>138.35163814376835</v>
      </c>
      <c r="AH253" s="25">
        <f t="shared" si="290"/>
        <v>141.14220586321412</v>
      </c>
      <c r="AI253" s="25">
        <f t="shared" si="290"/>
        <v>141.14220586321412</v>
      </c>
      <c r="AJ253" s="25">
        <f t="shared" si="290"/>
        <v>141.14220586321412</v>
      </c>
      <c r="AK253" s="25">
        <f t="shared" si="290"/>
        <v>141.14220586321412</v>
      </c>
      <c r="AL253" s="25">
        <f t="shared" si="290"/>
        <v>141.14220586321412</v>
      </c>
      <c r="AM253" s="25">
        <f t="shared" si="290"/>
        <v>141.14220586321412</v>
      </c>
    </row>
    <row r="254" spans="1:42" s="95" customFormat="1" ht="15" thickBot="1" x14ac:dyDescent="0.4">
      <c r="A254" s="8" t="str">
        <v>WN332</v>
      </c>
      <c r="B254" s="95" t="s">
        <v>294</v>
      </c>
      <c r="C254" s="8" t="s">
        <v>323</v>
      </c>
      <c r="E254" s="223">
        <f t="shared" si="291"/>
        <v>1967083.1411535176</v>
      </c>
      <c r="F254" s="207">
        <f>IF($B$3="Prices",(F81*Z37),IF($B$3="Costs",'Top Down inputs'!D207,"Error"))</f>
        <v>1502581.4758407413</v>
      </c>
      <c r="G254" s="207">
        <f>IF($B$3="Prices",(G81*AA37),IF($B$3="Costs",'Top Down inputs'!E207,"Error"))</f>
        <v>233241.53752967095</v>
      </c>
      <c r="H254" s="207">
        <f>IF($B$3="Prices",(H81*AB37),IF($B$3="Costs",'Top Down inputs'!F207,"Error"))</f>
        <v>332795.21281858563</v>
      </c>
      <c r="I254" s="207">
        <f>IF($B$3="Prices",(I81*AC37),IF($B$3="Costs",'Top Down inputs'!G207,"Error"))</f>
        <v>407207.94836871285</v>
      </c>
      <c r="J254" s="207">
        <f>IF($B$3="Prices",(J81*AD37),IF($B$3="Costs",'Top Down inputs'!H207,"Error"))</f>
        <v>496652.30806307046</v>
      </c>
      <c r="K254" s="207">
        <f>IF($B$3="Prices",(K81*AE37),IF($B$3="Costs",'Top Down inputs'!I207,"Error"))</f>
        <v>570806.72296040785</v>
      </c>
      <c r="L254" s="207">
        <f>IF($B$3="Prices",(L81*AF37),IF($B$3="Costs",'Top Down inputs'!J207,"Error"))</f>
        <v>686433.42431632953</v>
      </c>
      <c r="M254" s="207">
        <f>IF($B$3="Prices",(M81*AG37),IF($B$3="Costs",'Top Down inputs'!K207,"Error"))</f>
        <v>853071.40089655959</v>
      </c>
      <c r="N254" s="207">
        <f>IF($B$3="Prices",(N81*AH37),IF($B$3="Costs",'Top Down inputs'!L207,"Error"))</f>
        <v>1064850.7860861982</v>
      </c>
      <c r="O254" s="63">
        <f t="shared" si="292"/>
        <v>1068341.9347886075</v>
      </c>
      <c r="P254" s="63">
        <f t="shared" si="292"/>
        <v>1071479.0759634092</v>
      </c>
      <c r="Q254" s="63">
        <f t="shared" si="292"/>
        <v>1071479.0759634092</v>
      </c>
      <c r="R254" s="63">
        <f t="shared" si="292"/>
        <v>1071479.0759634092</v>
      </c>
      <c r="S254" s="63">
        <f t="shared" si="292"/>
        <v>1071479.0759634092</v>
      </c>
      <c r="U254" s="95" t="s">
        <v>323</v>
      </c>
      <c r="V254" s="95" t="s">
        <v>324</v>
      </c>
      <c r="W254" s="95" t="s">
        <v>263</v>
      </c>
      <c r="X254" s="95" t="s">
        <v>295</v>
      </c>
      <c r="AD254" s="25">
        <f t="shared" si="287"/>
        <v>174.39860672009979</v>
      </c>
      <c r="AE254" s="25">
        <f t="shared" si="290"/>
        <v>178.08051276427105</v>
      </c>
      <c r="AF254" s="25">
        <f t="shared" si="290"/>
        <v>181.74997061488594</v>
      </c>
      <c r="AG254" s="25">
        <f t="shared" si="290"/>
        <v>185.41588746135707</v>
      </c>
      <c r="AH254" s="25">
        <f t="shared" si="290"/>
        <v>189.15574625279675</v>
      </c>
      <c r="AI254" s="25">
        <f t="shared" si="290"/>
        <v>189.15574625279675</v>
      </c>
      <c r="AJ254" s="25">
        <f t="shared" si="290"/>
        <v>189.15574625279675</v>
      </c>
      <c r="AK254" s="25">
        <f t="shared" si="290"/>
        <v>189.15574625279675</v>
      </c>
      <c r="AL254" s="25">
        <f t="shared" si="290"/>
        <v>189.15574625279675</v>
      </c>
      <c r="AM254" s="25">
        <f t="shared" si="290"/>
        <v>189.15574625279675</v>
      </c>
    </row>
    <row r="255" spans="1:42" s="95" customFormat="1" ht="15" thickBot="1" x14ac:dyDescent="0.4">
      <c r="A255" s="8" t="str">
        <v>WX334</v>
      </c>
      <c r="B255" s="95" t="s">
        <v>295</v>
      </c>
      <c r="C255" s="8" t="s">
        <v>323</v>
      </c>
      <c r="E255" s="223">
        <f t="shared" si="291"/>
        <v>2187111.0355798565</v>
      </c>
      <c r="F255" s="207">
        <f>IF($B$3="Prices",(F82*Z38),IF($B$3="Costs",'Top Down inputs'!D208,"Error"))</f>
        <v>1670652.5814369116</v>
      </c>
      <c r="G255" s="207">
        <f>IF($B$3="Prices",(G82*AA38),IF($B$3="Costs",'Top Down inputs'!E208,"Error"))</f>
        <v>350355.24366276182</v>
      </c>
      <c r="H255" s="207">
        <f>IF($B$3="Prices",(H82*AB38),IF($B$3="Costs",'Top Down inputs'!F208,"Error"))</f>
        <v>366148.25950668374</v>
      </c>
      <c r="I255" s="207">
        <f>IF($B$3="Prices",(I82*AC38),IF($B$3="Costs",'Top Down inputs'!G208,"Error"))</f>
        <v>439352.22311092046</v>
      </c>
      <c r="J255" s="207">
        <f>IF($B$3="Prices",(J82*AD38),IF($B$3="Costs",'Top Down inputs'!H208,"Error"))</f>
        <v>542487.83600540587</v>
      </c>
      <c r="K255" s="207">
        <f>IF($B$3="Prices",(K82*AE38),IF($B$3="Costs",'Top Down inputs'!I208,"Error"))</f>
        <v>627167.72545695992</v>
      </c>
      <c r="L255" s="207">
        <f>IF($B$3="Prices",(L82*AF38),IF($B$3="Costs",'Top Down inputs'!J208,"Error"))</f>
        <v>757593.24946872389</v>
      </c>
      <c r="M255" s="207">
        <f>IF($B$3="Prices",(M82*AG38),IF($B$3="Costs",'Top Down inputs'!K208,"Error"))</f>
        <v>941931.30055297108</v>
      </c>
      <c r="N255" s="207">
        <f>IF($B$3="Prices",(N82*AH38),IF($B$3="Costs",'Top Down inputs'!L208,"Error"))</f>
        <v>1170002.1694464064</v>
      </c>
      <c r="O255" s="63">
        <f t="shared" si="292"/>
        <v>1173838.0604548471</v>
      </c>
      <c r="P255" s="63">
        <f t="shared" si="292"/>
        <v>1177284.9865672539</v>
      </c>
      <c r="Q255" s="63">
        <f t="shared" si="292"/>
        <v>1177284.9865672539</v>
      </c>
      <c r="R255" s="63">
        <f t="shared" si="292"/>
        <v>1177284.9865672539</v>
      </c>
      <c r="S255" s="63">
        <f t="shared" si="292"/>
        <v>1177284.9865672539</v>
      </c>
      <c r="U255" s="95" t="s">
        <v>13</v>
      </c>
      <c r="V255" s="95" t="s">
        <v>324</v>
      </c>
      <c r="W255" s="95" t="s">
        <v>264</v>
      </c>
      <c r="X255" s="95" t="s">
        <v>296</v>
      </c>
      <c r="AD255" s="25">
        <f t="shared" si="287"/>
        <v>61.735296188126888</v>
      </c>
      <c r="AE255" s="25">
        <f t="shared" si="290"/>
        <v>63.038652702543182</v>
      </c>
      <c r="AF255" s="25">
        <f t="shared" si="290"/>
        <v>64.337602685676558</v>
      </c>
      <c r="AG255" s="25">
        <f t="shared" si="290"/>
        <v>65.635299190105428</v>
      </c>
      <c r="AH255" s="25">
        <f t="shared" si="290"/>
        <v>66.959170375394478</v>
      </c>
      <c r="AI255" s="25">
        <f t="shared" si="290"/>
        <v>66.959170375394478</v>
      </c>
      <c r="AJ255" s="25">
        <f t="shared" si="290"/>
        <v>66.959170375394478</v>
      </c>
      <c r="AK255" s="25">
        <f t="shared" si="290"/>
        <v>66.959170375394478</v>
      </c>
      <c r="AL255" s="25">
        <f t="shared" si="290"/>
        <v>66.959170375394478</v>
      </c>
      <c r="AM255" s="25">
        <f t="shared" si="290"/>
        <v>66.959170375394478</v>
      </c>
    </row>
    <row r="256" spans="1:42" s="95" customFormat="1" ht="15" thickBot="1" x14ac:dyDescent="0.4">
      <c r="A256" s="8" t="str">
        <v>WN333</v>
      </c>
      <c r="B256" s="95" t="s">
        <v>296</v>
      </c>
      <c r="C256" s="8" t="s">
        <v>13</v>
      </c>
      <c r="E256" s="223">
        <f t="shared" si="291"/>
        <v>692153.08364461409</v>
      </c>
      <c r="F256" s="207">
        <f>IF($B$3="Prices",(F83*Z39),IF($B$3="Costs",'Top Down inputs'!D209,"Error"))</f>
        <v>528709.93613445747</v>
      </c>
      <c r="G256" s="207">
        <f>IF($B$3="Prices",(G83*AA39),IF($B$3="Costs",'Top Down inputs'!E209,"Error"))</f>
        <v>266516.61258167424</v>
      </c>
      <c r="H256" s="207">
        <f>IF($B$3="Prices",(H83*AB39),IF($B$3="Costs",'Top Down inputs'!F209,"Error"))</f>
        <v>296903.16401580843</v>
      </c>
      <c r="I256" s="207">
        <f>IF($B$3="Prices",(I83*AC39),IF($B$3="Costs",'Top Down inputs'!G209,"Error"))</f>
        <v>335159.04480761464</v>
      </c>
      <c r="J256" s="207">
        <f>IF($B$3="Prices",(J83*AD39),IF($B$3="Costs",'Top Down inputs'!H209,"Error"))</f>
        <v>371905.77515263727</v>
      </c>
      <c r="K256" s="207">
        <f>IF($B$3="Prices",(K83*AE39),IF($B$3="Costs",'Top Down inputs'!I209,"Error"))</f>
        <v>388080.22745143389</v>
      </c>
      <c r="L256" s="207">
        <f>IF($B$3="Prices",(L83*AF39),IF($B$3="Costs",'Top Down inputs'!J209,"Error"))</f>
        <v>402443.12013472343</v>
      </c>
      <c r="M256" s="207">
        <f>IF($B$3="Prices",(M83*AG39),IF($B$3="Costs",'Top Down inputs'!K209,"Error"))</f>
        <v>418553.87866215379</v>
      </c>
      <c r="N256" s="207">
        <f>IF($B$3="Prices",(N83*AH39),IF($B$3="Costs",'Top Down inputs'!L209,"Error"))</f>
        <v>730673.78859804315</v>
      </c>
      <c r="O256" s="63">
        <f t="shared" ref="O256:S265" si="293">(1+O212)*N256</f>
        <v>733069.32690470514</v>
      </c>
      <c r="P256" s="63">
        <f t="shared" si="293"/>
        <v>735221.95416244899</v>
      </c>
      <c r="Q256" s="63">
        <f t="shared" si="293"/>
        <v>735221.95416244899</v>
      </c>
      <c r="R256" s="63">
        <f t="shared" si="293"/>
        <v>735221.95416244899</v>
      </c>
      <c r="S256" s="63">
        <f t="shared" si="293"/>
        <v>735221.95416244899</v>
      </c>
      <c r="U256" s="95" t="s">
        <v>13</v>
      </c>
      <c r="V256" s="95" t="s">
        <v>324</v>
      </c>
      <c r="W256" s="95" t="s">
        <v>265</v>
      </c>
      <c r="X256" s="95" t="s">
        <v>297</v>
      </c>
      <c r="AD256" s="25">
        <f t="shared" si="287"/>
        <v>138.12717086421534</v>
      </c>
      <c r="AE256" s="25">
        <f t="shared" si="290"/>
        <v>141.04331380155807</v>
      </c>
      <c r="AF256" s="25">
        <f t="shared" si="290"/>
        <v>143.94959752161316</v>
      </c>
      <c r="AG256" s="25">
        <f t="shared" si="290"/>
        <v>146.85307669584307</v>
      </c>
      <c r="AH256" s="25">
        <f t="shared" si="290"/>
        <v>149.81511936354798</v>
      </c>
      <c r="AI256" s="25">
        <f t="shared" si="290"/>
        <v>149.81511936354798</v>
      </c>
      <c r="AJ256" s="25">
        <f t="shared" si="290"/>
        <v>149.81511936354798</v>
      </c>
      <c r="AK256" s="25">
        <f t="shared" si="290"/>
        <v>149.81511936354798</v>
      </c>
      <c r="AL256" s="25">
        <f t="shared" si="290"/>
        <v>149.81511936354798</v>
      </c>
      <c r="AM256" s="25">
        <f t="shared" si="290"/>
        <v>149.81511936354798</v>
      </c>
    </row>
    <row r="257" spans="1:39" s="95" customFormat="1" ht="15" thickBot="1" x14ac:dyDescent="0.4">
      <c r="A257" s="8" t="str">
        <v>WX335</v>
      </c>
      <c r="B257" s="95" t="s">
        <v>297</v>
      </c>
      <c r="C257" s="8" t="s">
        <v>13</v>
      </c>
      <c r="E257" s="223">
        <f t="shared" si="291"/>
        <v>327803.72863391408</v>
      </c>
      <c r="F257" s="207">
        <f>IF($B$3="Prices",(F84*Z40),IF($B$3="Costs",'Top Down inputs'!D210,"Error"))</f>
        <v>250397.04730935118</v>
      </c>
      <c r="G257" s="207">
        <f>IF($B$3="Prices",(G84*AA40),IF($B$3="Costs",'Top Down inputs'!E210,"Error"))</f>
        <v>141822.74873182375</v>
      </c>
      <c r="H257" s="207">
        <f>IF($B$3="Prices",(H84*AB40),IF($B$3="Costs",'Top Down inputs'!F210,"Error"))</f>
        <v>128872.84046618841</v>
      </c>
      <c r="I257" s="207">
        <f>IF($B$3="Prices",(I84*AC40),IF($B$3="Costs",'Top Down inputs'!G210,"Error"))</f>
        <v>145387.35173754068</v>
      </c>
      <c r="J257" s="207">
        <f>IF($B$3="Prices",(J84*AD40),IF($B$3="Costs",'Top Down inputs'!H210,"Error"))</f>
        <v>160799.67752989233</v>
      </c>
      <c r="K257" s="207">
        <f>IF($B$3="Prices",(K84*AE40),IF($B$3="Costs",'Top Down inputs'!I210,"Error"))</f>
        <v>167774.13589675989</v>
      </c>
      <c r="L257" s="207">
        <f>IF($B$3="Prices",(L84*AF40),IF($B$3="Costs",'Top Down inputs'!J210,"Error"))</f>
        <v>174233.38421809688</v>
      </c>
      <c r="M257" s="207">
        <f>IF($B$3="Prices",(M84*AG40),IF($B$3="Costs",'Top Down inputs'!K210,"Error"))</f>
        <v>180979.02784687275</v>
      </c>
      <c r="N257" s="207">
        <f>IF($B$3="Prices",(N84*AH40),IF($B$3="Costs",'Top Down inputs'!L210,"Error"))</f>
        <v>298120.50804829714</v>
      </c>
      <c r="O257" s="63">
        <f t="shared" si="293"/>
        <v>299097.90604474297</v>
      </c>
      <c r="P257" s="63">
        <f t="shared" si="293"/>
        <v>299976.19447075663</v>
      </c>
      <c r="Q257" s="63">
        <f t="shared" si="293"/>
        <v>299976.19447075663</v>
      </c>
      <c r="R257" s="63">
        <f t="shared" si="293"/>
        <v>299976.19447075663</v>
      </c>
      <c r="S257" s="63">
        <f t="shared" si="293"/>
        <v>299976.19447075663</v>
      </c>
      <c r="U257" s="95" t="s">
        <v>323</v>
      </c>
      <c r="V257" s="95" t="s">
        <v>325</v>
      </c>
      <c r="W257" s="95" t="s">
        <v>266</v>
      </c>
      <c r="X257" s="95" t="s">
        <v>298</v>
      </c>
      <c r="AD257" s="25">
        <f t="shared" si="287"/>
        <v>188.01567928896702</v>
      </c>
      <c r="AE257" s="25">
        <f t="shared" si="290"/>
        <v>191.98506917683491</v>
      </c>
      <c r="AF257" s="25">
        <f t="shared" si="290"/>
        <v>195.94103891409816</v>
      </c>
      <c r="AG257" s="25">
        <f t="shared" si="290"/>
        <v>199.89319116501807</v>
      </c>
      <c r="AH257" s="25">
        <f t="shared" si="290"/>
        <v>203.92505876041614</v>
      </c>
      <c r="AI257" s="25">
        <f t="shared" si="290"/>
        <v>203.92505876041614</v>
      </c>
      <c r="AJ257" s="25">
        <f t="shared" si="290"/>
        <v>203.92505876041614</v>
      </c>
      <c r="AK257" s="25">
        <f t="shared" si="290"/>
        <v>203.92505876041614</v>
      </c>
      <c r="AL257" s="25">
        <f t="shared" si="290"/>
        <v>203.92505876041614</v>
      </c>
      <c r="AM257" s="25">
        <f t="shared" si="290"/>
        <v>203.92505876041614</v>
      </c>
    </row>
    <row r="258" spans="1:39" s="95" customFormat="1" ht="15" thickBot="1" x14ac:dyDescent="0.4">
      <c r="A258" s="8" t="str">
        <v>WN348</v>
      </c>
      <c r="B258" s="95" t="s">
        <v>298</v>
      </c>
      <c r="C258" s="8" t="s">
        <v>323</v>
      </c>
      <c r="E258" s="223">
        <f t="shared" si="291"/>
        <v>10892611.873985492</v>
      </c>
      <c r="F258" s="207">
        <f>IF($B$3="Prices",(F85*Z41),IF($B$3="Costs",'Top Down inputs'!D211,"Error"))</f>
        <v>8320460.1183128981</v>
      </c>
      <c r="G258" s="207">
        <f>IF($B$3="Prices",(G85*AA41),IF($B$3="Costs",'Top Down inputs'!E211,"Error"))</f>
        <v>9442359.7482880075</v>
      </c>
      <c r="H258" s="207">
        <f>IF($B$3="Prices",(H85*AB41),IF($B$3="Costs",'Top Down inputs'!F211,"Error"))</f>
        <v>12969297.794299565</v>
      </c>
      <c r="I258" s="207">
        <f>IF($B$3="Prices",(I85*AC41),IF($B$3="Costs",'Top Down inputs'!G211,"Error"))</f>
        <v>14955145.076196453</v>
      </c>
      <c r="J258" s="207">
        <f>IF($B$3="Prices",(J85*AD41),IF($B$3="Costs",'Top Down inputs'!H211,"Error"))</f>
        <v>22076164.62851543</v>
      </c>
      <c r="K258" s="207">
        <f>IF($B$3="Prices",(K85*AE41),IF($B$3="Costs",'Top Down inputs'!I211,"Error"))</f>
        <v>28593716.731470697</v>
      </c>
      <c r="L258" s="207">
        <f>IF($B$3="Prices",(L85*AF41),IF($B$3="Costs",'Top Down inputs'!J211,"Error"))</f>
        <v>30723783.695266444</v>
      </c>
      <c r="M258" s="207">
        <f>IF($B$3="Prices",(M85*AG41),IF($B$3="Costs",'Top Down inputs'!K211,"Error"))</f>
        <v>20260067.235821422</v>
      </c>
      <c r="N258" s="207">
        <f>IF($B$3="Prices",(N85*AH41),IF($B$3="Costs",'Top Down inputs'!L211,"Error"))</f>
        <v>7835450.1265165741</v>
      </c>
      <c r="O258" s="63">
        <f t="shared" si="293"/>
        <v>7835450.1265165741</v>
      </c>
      <c r="P258" s="63">
        <f t="shared" si="293"/>
        <v>7835450.1265165741</v>
      </c>
      <c r="Q258" s="63">
        <f t="shared" si="293"/>
        <v>7835450.1265165741</v>
      </c>
      <c r="R258" s="63">
        <f t="shared" si="293"/>
        <v>7835450.1265165741</v>
      </c>
      <c r="S258" s="63">
        <f t="shared" si="293"/>
        <v>7835450.1265165741</v>
      </c>
      <c r="U258" s="95" t="s">
        <v>323</v>
      </c>
      <c r="V258" s="95" t="s">
        <v>325</v>
      </c>
      <c r="W258" s="95" t="s">
        <v>267</v>
      </c>
      <c r="X258" s="95" t="s">
        <v>299</v>
      </c>
      <c r="AD258" s="25">
        <f t="shared" si="287"/>
        <v>196.41765692417883</v>
      </c>
      <c r="AE258" s="25">
        <f t="shared" si="290"/>
        <v>200.56442949198822</v>
      </c>
      <c r="AF258" s="25">
        <f t="shared" si="290"/>
        <v>204.69718219428799</v>
      </c>
      <c r="AG258" s="25">
        <f t="shared" si="290"/>
        <v>208.82594681577589</v>
      </c>
      <c r="AH258" s="25">
        <f t="shared" si="290"/>
        <v>213.03798907263189</v>
      </c>
      <c r="AI258" s="25">
        <f t="shared" si="290"/>
        <v>213.03798907263189</v>
      </c>
      <c r="AJ258" s="25">
        <f t="shared" si="290"/>
        <v>213.03798907263189</v>
      </c>
      <c r="AK258" s="25">
        <f t="shared" si="290"/>
        <v>213.03798907263189</v>
      </c>
      <c r="AL258" s="25">
        <f t="shared" si="290"/>
        <v>213.03798907263189</v>
      </c>
      <c r="AM258" s="25">
        <f t="shared" si="290"/>
        <v>213.03798907263189</v>
      </c>
    </row>
    <row r="259" spans="1:39" s="95" customFormat="1" ht="15" thickBot="1" x14ac:dyDescent="0.4">
      <c r="A259" s="8" t="str">
        <v>WN350</v>
      </c>
      <c r="B259" s="95" t="s">
        <v>299</v>
      </c>
      <c r="C259" s="8" t="s">
        <v>323</v>
      </c>
      <c r="E259" s="223">
        <f t="shared" si="291"/>
        <v>36992760.373862915</v>
      </c>
      <c r="F259" s="207">
        <f>IF($B$3="Prices",(F86*Z42),IF($B$3="Costs",'Top Down inputs'!D212,"Error"))</f>
        <v>28257390.50632422</v>
      </c>
      <c r="G259" s="207">
        <f>IF($B$3="Prices",(G86*AA42),IF($B$3="Costs",'Top Down inputs'!E212,"Error"))</f>
        <v>23039497.73691944</v>
      </c>
      <c r="H259" s="207">
        <f>IF($B$3="Prices",(H86*AB42),IF($B$3="Costs",'Top Down inputs'!F212,"Error"))</f>
        <v>32986534.594696388</v>
      </c>
      <c r="I259" s="207">
        <f>IF($B$3="Prices",(I86*AC42),IF($B$3="Costs",'Top Down inputs'!G212,"Error"))</f>
        <v>39236488.252021499</v>
      </c>
      <c r="J259" s="207">
        <f>IF($B$3="Prices",(J86*AD42),IF($B$3="Costs",'Top Down inputs'!H212,"Error"))</f>
        <v>48337237.183787793</v>
      </c>
      <c r="K259" s="207">
        <f>IF($B$3="Prices",(K86*AE42),IF($B$3="Costs",'Top Down inputs'!I212,"Error"))</f>
        <v>53627581.044204809</v>
      </c>
      <c r="L259" s="207">
        <f>IF($B$3="Prices",(L86*AF42),IF($B$3="Costs",'Top Down inputs'!J212,"Error"))</f>
        <v>57577430.930458955</v>
      </c>
      <c r="M259" s="207">
        <f>IF($B$3="Prices",(M86*AG42),IF($B$3="Costs",'Top Down inputs'!K212,"Error"))</f>
        <v>64769962.856010251</v>
      </c>
      <c r="N259" s="207">
        <f>IF($B$3="Prices",(N86*AH42),IF($B$3="Costs",'Top Down inputs'!L212,"Error"))</f>
        <v>66236462.781429566</v>
      </c>
      <c r="O259" s="63">
        <f t="shared" si="293"/>
        <v>46765054.426392436</v>
      </c>
      <c r="P259" s="63">
        <f t="shared" si="293"/>
        <v>19889580.304927178</v>
      </c>
      <c r="Q259" s="63">
        <f t="shared" si="293"/>
        <v>19889580.304927178</v>
      </c>
      <c r="R259" s="63">
        <f t="shared" si="293"/>
        <v>19889580.304927178</v>
      </c>
      <c r="S259" s="63">
        <f t="shared" si="293"/>
        <v>19889580.304927178</v>
      </c>
      <c r="U259" s="95" t="s">
        <v>323</v>
      </c>
      <c r="V259" s="95" t="s">
        <v>325</v>
      </c>
      <c r="W259" s="95" t="s">
        <v>268</v>
      </c>
      <c r="X259" s="95" t="s">
        <v>300</v>
      </c>
      <c r="AD259" s="25">
        <f t="shared" si="287"/>
        <v>207.67025940419202</v>
      </c>
      <c r="AE259" s="25">
        <f t="shared" si="290"/>
        <v>212.05459708713053</v>
      </c>
      <c r="AF259" s="25">
        <f t="shared" si="290"/>
        <v>216.42411171824779</v>
      </c>
      <c r="AG259" s="25">
        <f t="shared" si="290"/>
        <v>220.78940979475539</v>
      </c>
      <c r="AH259" s="25">
        <f t="shared" si="290"/>
        <v>225.2427564123681</v>
      </c>
      <c r="AI259" s="25">
        <f t="shared" si="290"/>
        <v>225.2427564123681</v>
      </c>
      <c r="AJ259" s="25">
        <f t="shared" si="290"/>
        <v>225.2427564123681</v>
      </c>
      <c r="AK259" s="25">
        <f t="shared" si="290"/>
        <v>225.2427564123681</v>
      </c>
      <c r="AL259" s="25">
        <f t="shared" si="290"/>
        <v>225.2427564123681</v>
      </c>
      <c r="AM259" s="25">
        <f t="shared" si="290"/>
        <v>225.2427564123681</v>
      </c>
    </row>
    <row r="260" spans="1:39" s="95" customFormat="1" ht="15" thickBot="1" x14ac:dyDescent="0.4">
      <c r="A260" s="8" t="str">
        <v>WX349</v>
      </c>
      <c r="B260" s="95" t="s">
        <v>300</v>
      </c>
      <c r="C260" s="8" t="s">
        <v>323</v>
      </c>
      <c r="E260" s="223">
        <f t="shared" si="291"/>
        <v>7104721.6059319219</v>
      </c>
      <c r="F260" s="207">
        <f>IF($B$3="Prices",(F87*Z43),IF($B$3="Costs",'Top Down inputs'!D213,"Error"))</f>
        <v>5427031.9605396101</v>
      </c>
      <c r="G260" s="207">
        <f>IF($B$3="Prices",(G87*AA43),IF($B$3="Costs",'Top Down inputs'!E213,"Error"))</f>
        <v>6704222.0484164348</v>
      </c>
      <c r="H260" s="207">
        <f>IF($B$3="Prices",(H87*AB43),IF($B$3="Costs",'Top Down inputs'!F213,"Error"))</f>
        <v>8911454.5623247419</v>
      </c>
      <c r="I260" s="207">
        <f>IF($B$3="Prices",(I87*AC43),IF($B$3="Costs",'Top Down inputs'!G213,"Error"))</f>
        <v>10699208.461098563</v>
      </c>
      <c r="J260" s="207">
        <f>IF($B$3="Prices",(J87*AD43),IF($B$3="Costs",'Top Down inputs'!H213,"Error"))</f>
        <v>15629419.397476375</v>
      </c>
      <c r="K260" s="207">
        <f>IF($B$3="Prices",(K87*AE43),IF($B$3="Costs",'Top Down inputs'!I213,"Error"))</f>
        <v>20165300.062685702</v>
      </c>
      <c r="L260" s="207">
        <f>IF($B$3="Prices",(L87*AF43),IF($B$3="Costs",'Top Down inputs'!J213,"Error"))</f>
        <v>21327400.201206207</v>
      </c>
      <c r="M260" s="207">
        <f>IF($B$3="Prices",(M87*AG43),IF($B$3="Costs",'Top Down inputs'!K213,"Error"))</f>
        <v>14369501.968211316</v>
      </c>
      <c r="N260" s="207">
        <f>IF($B$3="Prices",(N87*AH43),IF($B$3="Costs",'Top Down inputs'!L213,"Error"))</f>
        <v>5426197.4885750646</v>
      </c>
      <c r="O260" s="63">
        <f t="shared" si="293"/>
        <v>5426197.4885750646</v>
      </c>
      <c r="P260" s="63">
        <f t="shared" si="293"/>
        <v>5426197.4885750646</v>
      </c>
      <c r="Q260" s="63">
        <f t="shared" si="293"/>
        <v>5426197.4885750646</v>
      </c>
      <c r="R260" s="63">
        <f t="shared" si="293"/>
        <v>5426197.4885750646</v>
      </c>
      <c r="S260" s="63">
        <f t="shared" si="293"/>
        <v>5426197.4885750646</v>
      </c>
      <c r="U260" s="95" t="s">
        <v>323</v>
      </c>
      <c r="V260" s="95" t="s">
        <v>325</v>
      </c>
      <c r="W260" s="95" t="s">
        <v>269</v>
      </c>
      <c r="X260" s="95" t="s">
        <v>301</v>
      </c>
      <c r="AD260" s="25">
        <f t="shared" si="287"/>
        <v>189.96301249003471</v>
      </c>
      <c r="AE260" s="25">
        <f t="shared" si="290"/>
        <v>193.97351450613499</v>
      </c>
      <c r="AF260" s="25">
        <f t="shared" si="290"/>
        <v>197.97045737521853</v>
      </c>
      <c r="AG260" s="25">
        <f t="shared" si="290"/>
        <v>201.96354321913981</v>
      </c>
      <c r="AH260" s="25">
        <f t="shared" si="290"/>
        <v>206.03717004260079</v>
      </c>
      <c r="AI260" s="25">
        <f t="shared" si="290"/>
        <v>206.03717004260079</v>
      </c>
      <c r="AJ260" s="25">
        <f t="shared" si="290"/>
        <v>206.03717004260079</v>
      </c>
      <c r="AK260" s="25">
        <f t="shared" si="290"/>
        <v>206.03717004260079</v>
      </c>
      <c r="AL260" s="25">
        <f t="shared" si="290"/>
        <v>206.03717004260079</v>
      </c>
      <c r="AM260" s="25">
        <f t="shared" si="290"/>
        <v>206.03717004260079</v>
      </c>
    </row>
    <row r="261" spans="1:39" s="95" customFormat="1" ht="15" thickBot="1" x14ac:dyDescent="0.4">
      <c r="A261" s="8" t="str">
        <v>WX351</v>
      </c>
      <c r="B261" s="95" t="s">
        <v>301</v>
      </c>
      <c r="C261" s="8" t="s">
        <v>323</v>
      </c>
      <c r="E261" s="223">
        <f t="shared" si="291"/>
        <v>21639731.038868681</v>
      </c>
      <c r="F261" s="207">
        <f>IF($B$3="Prices",(F88*Z44),IF($B$3="Costs",'Top Down inputs'!D214,"Error"))</f>
        <v>16529783.780319832</v>
      </c>
      <c r="G261" s="207">
        <f>IF($B$3="Prices",(G88*AA44),IF($B$3="Costs",'Top Down inputs'!E214,"Error"))</f>
        <v>19278625.748694155</v>
      </c>
      <c r="H261" s="207">
        <f>IF($B$3="Prices",(H88*AB44),IF($B$3="Costs",'Top Down inputs'!F214,"Error"))</f>
        <v>23119766.25933357</v>
      </c>
      <c r="I261" s="207">
        <f>IF($B$3="Prices",(I88*AC44),IF($B$3="Costs",'Top Down inputs'!G214,"Error"))</f>
        <v>26920515.102686413</v>
      </c>
      <c r="J261" s="207">
        <f>IF($B$3="Prices",(J88*AD44),IF($B$3="Costs",'Top Down inputs'!H214,"Error"))</f>
        <v>34376515.920680977</v>
      </c>
      <c r="K261" s="207">
        <f>IF($B$3="Prices",(K88*AE44),IF($B$3="Costs",'Top Down inputs'!I214,"Error"))</f>
        <v>36678262.065840848</v>
      </c>
      <c r="L261" s="207">
        <f>IF($B$3="Prices",(L88*AF44),IF($B$3="Costs",'Top Down inputs'!J214,"Error"))</f>
        <v>40080296.591390893</v>
      </c>
      <c r="M261" s="207">
        <f>IF($B$3="Prices",(M88*AG44),IF($B$3="Costs",'Top Down inputs'!K214,"Error"))</f>
        <v>46384780.93099273</v>
      </c>
      <c r="N261" s="207">
        <f>IF($B$3="Prices",(N88*AH44),IF($B$3="Costs",'Top Down inputs'!L214,"Error"))</f>
        <v>47424635.956038177</v>
      </c>
      <c r="O261" s="63">
        <f t="shared" si="293"/>
        <v>33483304.942693472</v>
      </c>
      <c r="P261" s="63">
        <f t="shared" si="293"/>
        <v>14240737.890731912</v>
      </c>
      <c r="Q261" s="63">
        <f t="shared" si="293"/>
        <v>14240737.890731912</v>
      </c>
      <c r="R261" s="63">
        <f t="shared" si="293"/>
        <v>14240737.890731912</v>
      </c>
      <c r="S261" s="63">
        <f t="shared" si="293"/>
        <v>14240737.890731912</v>
      </c>
      <c r="U261" s="95" t="s">
        <v>13</v>
      </c>
      <c r="V261" s="95" t="s">
        <v>325</v>
      </c>
      <c r="W261" s="95" t="s">
        <v>270</v>
      </c>
      <c r="X261" s="95" t="s">
        <v>302</v>
      </c>
      <c r="AD261" s="25">
        <f t="shared" si="287"/>
        <v>64.993515758675414</v>
      </c>
      <c r="AE261" s="25">
        <f t="shared" si="290"/>
        <v>66.36565985434396</v>
      </c>
      <c r="AF261" s="25">
        <f t="shared" si="290"/>
        <v>67.733164854097183</v>
      </c>
      <c r="AG261" s="25">
        <f t="shared" si="290"/>
        <v>69.099350219978632</v>
      </c>
      <c r="AH261" s="25">
        <f t="shared" si="290"/>
        <v>70.493091694569443</v>
      </c>
      <c r="AI261" s="25">
        <f t="shared" si="290"/>
        <v>70.493091694569443</v>
      </c>
      <c r="AJ261" s="25">
        <f t="shared" si="290"/>
        <v>70.493091694569443</v>
      </c>
      <c r="AK261" s="25">
        <f t="shared" si="290"/>
        <v>70.493091694569443</v>
      </c>
      <c r="AL261" s="25">
        <f t="shared" si="290"/>
        <v>70.493091694569443</v>
      </c>
      <c r="AM261" s="25">
        <f t="shared" si="290"/>
        <v>70.493091694569443</v>
      </c>
    </row>
    <row r="262" spans="1:39" s="95" customFormat="1" ht="15" thickBot="1" x14ac:dyDescent="0.4">
      <c r="A262" s="8" t="str">
        <v>WX355</v>
      </c>
      <c r="B262" s="95" t="s">
        <v>302</v>
      </c>
      <c r="C262" s="8" t="s">
        <v>13</v>
      </c>
      <c r="E262" s="223">
        <f t="shared" si="291"/>
        <v>33770141.346770294</v>
      </c>
      <c r="F262" s="207">
        <f>IF($B$3="Prices",(F89*Z45),IF($B$3="Costs",'Top Down inputs'!D215,"Error"))</f>
        <v>25795751.975396778</v>
      </c>
      <c r="G262" s="207">
        <f>IF($B$3="Prices",(G89*AA45),IF($B$3="Costs",'Top Down inputs'!E215,"Error"))</f>
        <v>7185692.6791301472</v>
      </c>
      <c r="H262" s="207">
        <f>IF($B$3="Prices",(H89*AB45),IF($B$3="Costs",'Top Down inputs'!F215,"Error"))</f>
        <v>9264488.8191698361</v>
      </c>
      <c r="I262" s="207">
        <f>IF($B$3="Prices",(I89*AC45),IF($B$3="Costs",'Top Down inputs'!G215,"Error"))</f>
        <v>9858171.2548316866</v>
      </c>
      <c r="J262" s="207">
        <f>IF($B$3="Prices",(J89*AD45),IF($B$3="Costs",'Top Down inputs'!H215,"Error"))</f>
        <v>5892557.5298854746</v>
      </c>
      <c r="K262" s="207">
        <f>IF($B$3="Prices",(K89*AE45),IF($B$3="Costs",'Top Down inputs'!I215,"Error"))</f>
        <v>6910819.8482954232</v>
      </c>
      <c r="L262" s="207">
        <f>IF($B$3="Prices",(L89*AF45),IF($B$3="Costs",'Top Down inputs'!J215,"Error"))</f>
        <v>9367823.3681535535</v>
      </c>
      <c r="M262" s="207">
        <f>IF($B$3="Prices",(M89*AG45),IF($B$3="Costs",'Top Down inputs'!K215,"Error"))</f>
        <v>8344879.9824684504</v>
      </c>
      <c r="N262" s="207">
        <f>IF($B$3="Prices",(N89*AH45),IF($B$3="Costs",'Top Down inputs'!L215,"Error"))</f>
        <v>0</v>
      </c>
      <c r="O262" s="63">
        <f t="shared" si="293"/>
        <v>0</v>
      </c>
      <c r="P262" s="63">
        <f t="shared" si="293"/>
        <v>0</v>
      </c>
      <c r="Q262" s="63">
        <f t="shared" si="293"/>
        <v>0</v>
      </c>
      <c r="R262" s="63">
        <f t="shared" si="293"/>
        <v>0</v>
      </c>
      <c r="S262" s="63">
        <f t="shared" si="293"/>
        <v>0</v>
      </c>
      <c r="U262" s="95" t="s">
        <v>13</v>
      </c>
      <c r="V262" s="95" t="s">
        <v>325</v>
      </c>
      <c r="W262" s="95" t="s">
        <v>271</v>
      </c>
      <c r="X262" s="95" t="s">
        <v>303</v>
      </c>
      <c r="AD262" s="25">
        <f t="shared" si="287"/>
        <v>21.818114370501647</v>
      </c>
      <c r="AE262" s="25">
        <f t="shared" si="290"/>
        <v>22.278738733757592</v>
      </c>
      <c r="AF262" s="25">
        <f t="shared" si="290"/>
        <v>22.737805767423424</v>
      </c>
      <c r="AG262" s="25">
        <f t="shared" si="290"/>
        <v>23.196429804239411</v>
      </c>
      <c r="AH262" s="25">
        <f t="shared" si="290"/>
        <v>23.664304338192053</v>
      </c>
      <c r="AI262" s="25">
        <f t="shared" si="290"/>
        <v>23.664304338192053</v>
      </c>
      <c r="AJ262" s="25">
        <f t="shared" si="290"/>
        <v>23.664304338192053</v>
      </c>
      <c r="AK262" s="25">
        <f t="shared" si="290"/>
        <v>23.664304338192053</v>
      </c>
      <c r="AL262" s="25">
        <f t="shared" si="290"/>
        <v>23.664304338192053</v>
      </c>
      <c r="AM262" s="25">
        <f t="shared" si="290"/>
        <v>23.664304338192053</v>
      </c>
    </row>
    <row r="263" spans="1:39" s="95" customFormat="1" ht="15" thickBot="1" x14ac:dyDescent="0.4">
      <c r="A263" s="8" t="str">
        <v>WN354</v>
      </c>
      <c r="B263" s="95" t="s">
        <v>303</v>
      </c>
      <c r="C263" s="8" t="s">
        <v>13</v>
      </c>
      <c r="E263" s="223">
        <f t="shared" si="291"/>
        <v>34013589.75181631</v>
      </c>
      <c r="F263" s="207">
        <f>IF($B$3="Prices",(F90*Z46),IF($B$3="Costs",'Top Down inputs'!D216,"Error"))</f>
        <v>25981713.135905024</v>
      </c>
      <c r="G263" s="207">
        <f>IF($B$3="Prices",(G90*AA46),IF($B$3="Costs",'Top Down inputs'!E216,"Error"))</f>
        <v>11526616.289460804</v>
      </c>
      <c r="H263" s="207">
        <f>IF($B$3="Prices",(H90*AB46),IF($B$3="Costs",'Top Down inputs'!F216,"Error"))</f>
        <v>13753981.807154873</v>
      </c>
      <c r="I263" s="207">
        <f>IF($B$3="Prices",(I90*AC46),IF($B$3="Costs",'Top Down inputs'!G216,"Error"))</f>
        <v>14631878.051617848</v>
      </c>
      <c r="J263" s="207">
        <f>IF($B$3="Prices",(J90*AD46),IF($B$3="Costs",'Top Down inputs'!H216,"Error"))</f>
        <v>8743946.6525553782</v>
      </c>
      <c r="K263" s="207">
        <f>IF($B$3="Prices",(K90*AE46),IF($B$3="Costs",'Top Down inputs'!I216,"Error"))</f>
        <v>10263741.117226657</v>
      </c>
      <c r="L263" s="207">
        <f>IF($B$3="Prices",(L90*AF46),IF($B$3="Costs",'Top Down inputs'!J216,"Error"))</f>
        <v>13911305.71894373</v>
      </c>
      <c r="M263" s="207">
        <f>IF($B$3="Prices",(M90*AG46),IF($B$3="Costs",'Top Down inputs'!K216,"Error"))</f>
        <v>12346186.986230904</v>
      </c>
      <c r="N263" s="207">
        <f>IF($B$3="Prices",(N90*AH46),IF($B$3="Costs",'Top Down inputs'!L216,"Error"))</f>
        <v>0</v>
      </c>
      <c r="O263" s="63">
        <f t="shared" si="293"/>
        <v>0</v>
      </c>
      <c r="P263" s="63">
        <f t="shared" si="293"/>
        <v>0</v>
      </c>
      <c r="Q263" s="63">
        <f t="shared" si="293"/>
        <v>0</v>
      </c>
      <c r="R263" s="63">
        <f t="shared" si="293"/>
        <v>0</v>
      </c>
      <c r="S263" s="63">
        <f t="shared" si="293"/>
        <v>0</v>
      </c>
      <c r="U263" s="95" t="s">
        <v>323</v>
      </c>
      <c r="V263" s="95" t="s">
        <v>19</v>
      </c>
      <c r="W263" s="95" t="s">
        <v>272</v>
      </c>
      <c r="X263" s="95" t="s">
        <v>304</v>
      </c>
      <c r="AD263" s="25">
        <f t="shared" si="287"/>
        <v>7.5109125892989708</v>
      </c>
      <c r="AE263" s="25">
        <f t="shared" si="290"/>
        <v>7.6694830904048983</v>
      </c>
      <c r="AF263" s="25">
        <f t="shared" ref="AF263:AM274" si="294">AE263*(1+AF$234)</f>
        <v>7.8275174788924113</v>
      </c>
      <c r="AG263" s="25">
        <f t="shared" si="294"/>
        <v>7.9853993651718946</v>
      </c>
      <c r="AH263" s="25">
        <f t="shared" si="294"/>
        <v>8.1464657464183183</v>
      </c>
      <c r="AI263" s="25">
        <f t="shared" si="294"/>
        <v>8.1464657464183183</v>
      </c>
      <c r="AJ263" s="25">
        <f t="shared" si="294"/>
        <v>8.1464657464183183</v>
      </c>
      <c r="AK263" s="25">
        <f t="shared" si="294"/>
        <v>8.1464657464183183</v>
      </c>
      <c r="AL263" s="25">
        <f t="shared" si="294"/>
        <v>8.1464657464183183</v>
      </c>
      <c r="AM263" s="25">
        <f t="shared" si="294"/>
        <v>8.1464657464183183</v>
      </c>
    </row>
    <row r="264" spans="1:39" s="95" customFormat="1" ht="15" thickBot="1" x14ac:dyDescent="0.4">
      <c r="A264" s="8" t="str">
        <v>WN158</v>
      </c>
      <c r="B264" s="95" t="s">
        <v>304</v>
      </c>
      <c r="C264" s="8" t="s">
        <v>323</v>
      </c>
      <c r="E264" s="223">
        <f t="shared" si="291"/>
        <v>888126.47993535304</v>
      </c>
      <c r="F264" s="207">
        <f>IF($B$3="Prices",(F91*Z47),IF($B$3="Costs",'Top Down inputs'!D217,"Error"))</f>
        <v>678406.70739110257</v>
      </c>
      <c r="G264" s="207">
        <f>IF($B$3="Prices",(G91*AA47),IF($B$3="Costs",'Top Down inputs'!E217,"Error"))</f>
        <v>681570.77355469507</v>
      </c>
      <c r="H264" s="207">
        <f>IF($B$3="Prices",(H91*AB47),IF($B$3="Costs",'Top Down inputs'!F217,"Error"))</f>
        <v>645334.24627718783</v>
      </c>
      <c r="I264" s="207">
        <f>IF($B$3="Prices",(I91*AC47),IF($B$3="Costs",'Top Down inputs'!G217,"Error"))</f>
        <v>613721.47219957924</v>
      </c>
      <c r="J264" s="207">
        <f>IF($B$3="Prices",(J91*AD47),IF($B$3="Costs",'Top Down inputs'!H217,"Error"))</f>
        <v>589686.04885642254</v>
      </c>
      <c r="K264" s="207">
        <f>IF($B$3="Prices",(K91*AE47),IF($B$3="Costs",'Top Down inputs'!I217,"Error"))</f>
        <v>578980.66885448538</v>
      </c>
      <c r="L264" s="207">
        <f>IF($B$3="Prices",(L91*AF47),IF($B$3="Costs",'Top Down inputs'!J217,"Error"))</f>
        <v>603190.622103072</v>
      </c>
      <c r="M264" s="207">
        <f>IF($B$3="Prices",(M91*AG47),IF($B$3="Costs",'Top Down inputs'!K217,"Error"))</f>
        <v>641036.43654430984</v>
      </c>
      <c r="N264" s="207">
        <f>IF($B$3="Prices",(N91*AH47),IF($B$3="Costs",'Top Down inputs'!L217,"Error"))</f>
        <v>686479.81899109588</v>
      </c>
      <c r="O264" s="63">
        <f t="shared" si="293"/>
        <v>554337.40460123587</v>
      </c>
      <c r="P264" s="63">
        <f t="shared" si="293"/>
        <v>369833.52982929227</v>
      </c>
      <c r="Q264" s="63">
        <f t="shared" si="293"/>
        <v>126521.52138505384</v>
      </c>
      <c r="R264" s="63">
        <f t="shared" si="293"/>
        <v>126521.52138505384</v>
      </c>
      <c r="S264" s="63">
        <f t="shared" si="293"/>
        <v>126521.52138505384</v>
      </c>
      <c r="U264" s="95" t="s">
        <v>323</v>
      </c>
      <c r="V264" s="95" t="s">
        <v>19</v>
      </c>
      <c r="W264" s="95" t="s">
        <v>273</v>
      </c>
      <c r="X264" s="95" t="s">
        <v>305</v>
      </c>
      <c r="AD264" s="25">
        <f t="shared" si="287"/>
        <v>9.5563564375664107</v>
      </c>
      <c r="AE264" s="25">
        <f t="shared" si="290"/>
        <v>9.7581103803843234</v>
      </c>
      <c r="AF264" s="25">
        <f t="shared" si="294"/>
        <v>9.9591822112469526</v>
      </c>
      <c r="AG264" s="25">
        <f t="shared" si="294"/>
        <v>10.160060009035689</v>
      </c>
      <c r="AH264" s="25">
        <f t="shared" si="294"/>
        <v>10.364989534043442</v>
      </c>
      <c r="AI264" s="25">
        <f t="shared" si="294"/>
        <v>10.364989534043442</v>
      </c>
      <c r="AJ264" s="25">
        <f t="shared" si="294"/>
        <v>10.364989534043442</v>
      </c>
      <c r="AK264" s="25">
        <f t="shared" si="294"/>
        <v>10.364989534043442</v>
      </c>
      <c r="AL264" s="25">
        <f t="shared" si="294"/>
        <v>10.364989534043442</v>
      </c>
      <c r="AM264" s="25">
        <f t="shared" si="294"/>
        <v>10.364989534043442</v>
      </c>
    </row>
    <row r="265" spans="1:39" s="95" customFormat="1" ht="15" thickBot="1" x14ac:dyDescent="0.4">
      <c r="A265" s="8" t="str">
        <v>WX135</v>
      </c>
      <c r="B265" s="95" t="s">
        <v>305</v>
      </c>
      <c r="C265" s="8" t="s">
        <v>323</v>
      </c>
      <c r="E265" s="223">
        <f t="shared" si="291"/>
        <v>337245.85725110077</v>
      </c>
      <c r="F265" s="207">
        <f>IF($B$3="Prices",(F92*Z48),IF($B$3="Costs",'Top Down inputs'!D218,"Error"))</f>
        <v>257609.53734389579</v>
      </c>
      <c r="G265" s="207">
        <f>IF($B$3="Prices",(G92*AA48),IF($B$3="Costs",'Top Down inputs'!E218,"Error"))</f>
        <v>127843.90546081537</v>
      </c>
      <c r="H265" s="207">
        <f>IF($B$3="Prices",(H92*AB48),IF($B$3="Costs",'Top Down inputs'!F218,"Error"))</f>
        <v>107327.36512788454</v>
      </c>
      <c r="I265" s="207">
        <f>IF($B$3="Prices",(I92*AC48),IF($B$3="Costs",'Top Down inputs'!G218,"Error"))</f>
        <v>101978.73603719205</v>
      </c>
      <c r="J265" s="207">
        <f>IF($B$3="Prices",(J92*AD48),IF($B$3="Costs",'Top Down inputs'!H218,"Error"))</f>
        <v>97998.358744031008</v>
      </c>
      <c r="K265" s="207">
        <f>IF($B$3="Prices",(K92*AE48),IF($B$3="Costs",'Top Down inputs'!I218,"Error"))</f>
        <v>96248.657998574359</v>
      </c>
      <c r="L265" s="207">
        <f>IF($B$3="Prices",(L92*AF48),IF($B$3="Costs",'Top Down inputs'!J218,"Error"))</f>
        <v>100304.88034435222</v>
      </c>
      <c r="M265" s="207">
        <f>IF($B$3="Prices",(M92*AG48),IF($B$3="Costs",'Top Down inputs'!K218,"Error"))</f>
        <v>106483.94163524205</v>
      </c>
      <c r="N265" s="207">
        <f>IF($B$3="Prices",(N92*AH48),IF($B$3="Costs",'Top Down inputs'!L218,"Error"))</f>
        <v>113764.20414360319</v>
      </c>
      <c r="O265" s="63">
        <f t="shared" si="293"/>
        <v>91865.415292431397</v>
      </c>
      <c r="P265" s="63">
        <f t="shared" si="293"/>
        <v>61289.226606084245</v>
      </c>
      <c r="Q265" s="63">
        <f t="shared" si="293"/>
        <v>20967.288169610736</v>
      </c>
      <c r="R265" s="63">
        <f t="shared" si="293"/>
        <v>20967.288169610736</v>
      </c>
      <c r="S265" s="63">
        <f t="shared" si="293"/>
        <v>20967.288169610736</v>
      </c>
      <c r="U265" s="95" t="s">
        <v>13</v>
      </c>
      <c r="V265" s="95" t="s">
        <v>19</v>
      </c>
      <c r="W265" s="95" t="s">
        <v>274</v>
      </c>
      <c r="X265" s="95" t="s">
        <v>306</v>
      </c>
      <c r="AD265" s="25">
        <f t="shared" si="287"/>
        <v>30.007051197707415</v>
      </c>
      <c r="AE265" s="25">
        <f t="shared" si="290"/>
        <v>30.640560520117969</v>
      </c>
      <c r="AF265" s="25">
        <f t="shared" si="294"/>
        <v>31.271928004423334</v>
      </c>
      <c r="AG265" s="25">
        <f t="shared" si="294"/>
        <v>31.902686223009027</v>
      </c>
      <c r="AH265" s="25">
        <f t="shared" si="294"/>
        <v>32.546166904061927</v>
      </c>
      <c r="AI265" s="25">
        <f t="shared" si="294"/>
        <v>32.546166904061927</v>
      </c>
      <c r="AJ265" s="25">
        <f t="shared" si="294"/>
        <v>32.546166904061927</v>
      </c>
      <c r="AK265" s="25">
        <f t="shared" si="294"/>
        <v>32.546166904061927</v>
      </c>
      <c r="AL265" s="25">
        <f t="shared" si="294"/>
        <v>32.546166904061927</v>
      </c>
      <c r="AM265" s="25">
        <f t="shared" si="294"/>
        <v>32.546166904061927</v>
      </c>
    </row>
    <row r="266" spans="1:39" s="95" customFormat="1" ht="15" thickBot="1" x14ac:dyDescent="0.4">
      <c r="A266" s="8" t="str">
        <v>WN138</v>
      </c>
      <c r="B266" s="95" t="s">
        <v>306</v>
      </c>
      <c r="C266" s="8" t="s">
        <v>13</v>
      </c>
      <c r="E266" s="223">
        <f t="shared" si="291"/>
        <v>800536.40349520685</v>
      </c>
      <c r="F266" s="207">
        <f>IF($B$3="Prices",(F93*Z49),IF($B$3="Costs",'Top Down inputs'!D219,"Error"))</f>
        <v>611499.91348240175</v>
      </c>
      <c r="G266" s="207">
        <f>IF($B$3="Prices",(G93*AA49),IF($B$3="Costs",'Top Down inputs'!E219,"Error"))</f>
        <v>956714.07275881898</v>
      </c>
      <c r="H266" s="207">
        <f>IF($B$3="Prices",(H93*AB49),IF($B$3="Costs",'Top Down inputs'!F219,"Error"))</f>
        <v>738786.40924286365</v>
      </c>
      <c r="I266" s="207">
        <f>IF($B$3="Prices",(I93*AC49),IF($B$3="Costs",'Top Down inputs'!G219,"Error"))</f>
        <v>667202.1292697438</v>
      </c>
      <c r="J266" s="207">
        <f>IF($B$3="Prices",(J93*AD49),IF($B$3="Costs",'Top Down inputs'!H219,"Error"))</f>
        <v>608060.41269327165</v>
      </c>
      <c r="K266" s="207">
        <f>IF($B$3="Prices",(K93*AE49),IF($B$3="Costs",'Top Down inputs'!I219,"Error"))</f>
        <v>550942.38085044269</v>
      </c>
      <c r="L266" s="207">
        <f>IF($B$3="Prices",(L93*AF49),IF($B$3="Costs",'Top Down inputs'!J219,"Error"))</f>
        <v>515164.16760967398</v>
      </c>
      <c r="M266" s="207">
        <f>IF($B$3="Prices",(M93*AG49),IF($B$3="Costs",'Top Down inputs'!K219,"Error"))</f>
        <v>492077.80665675196</v>
      </c>
      <c r="N266" s="207">
        <f>IF($B$3="Prices",(N93*AH49),IF($B$3="Costs",'Top Down inputs'!L219,"Error"))</f>
        <v>619006.80624439369</v>
      </c>
      <c r="O266" s="63">
        <f t="shared" ref="O266:S275" si="295">(1+O222)*N266</f>
        <v>619006.80624439369</v>
      </c>
      <c r="P266" s="63">
        <f t="shared" si="295"/>
        <v>619006.80624439369</v>
      </c>
      <c r="Q266" s="63">
        <f t="shared" si="295"/>
        <v>619006.80624439369</v>
      </c>
      <c r="R266" s="63">
        <f t="shared" si="295"/>
        <v>619006.80624439369</v>
      </c>
      <c r="S266" s="63">
        <f t="shared" si="295"/>
        <v>619006.80624439369</v>
      </c>
      <c r="U266" s="95" t="s">
        <v>13</v>
      </c>
      <c r="V266" s="95" t="s">
        <v>19</v>
      </c>
      <c r="W266" s="95" t="s">
        <v>275</v>
      </c>
      <c r="X266" s="95" t="s">
        <v>307</v>
      </c>
      <c r="AD266" s="25">
        <f t="shared" si="287"/>
        <v>33.253849010317666</v>
      </c>
      <c r="AE266" s="25">
        <f t="shared" si="290"/>
        <v>33.955904777652734</v>
      </c>
      <c r="AF266" s="25">
        <f t="shared" si="294"/>
        <v>34.655586957510472</v>
      </c>
      <c r="AG266" s="25">
        <f t="shared" si="294"/>
        <v>35.354593948389606</v>
      </c>
      <c r="AH266" s="25">
        <f t="shared" si="294"/>
        <v>36.067699986960442</v>
      </c>
      <c r="AI266" s="25">
        <f t="shared" si="294"/>
        <v>36.067699986960442</v>
      </c>
      <c r="AJ266" s="25">
        <f t="shared" si="294"/>
        <v>36.067699986960442</v>
      </c>
      <c r="AK266" s="25">
        <f t="shared" si="294"/>
        <v>36.067699986960442</v>
      </c>
      <c r="AL266" s="25">
        <f t="shared" si="294"/>
        <v>36.067699986960442</v>
      </c>
      <c r="AM266" s="25">
        <f t="shared" si="294"/>
        <v>36.067699986960442</v>
      </c>
    </row>
    <row r="267" spans="1:39" s="95" customFormat="1" ht="15" thickBot="1" x14ac:dyDescent="0.4">
      <c r="A267" s="8" t="str">
        <v>WX134</v>
      </c>
      <c r="B267" s="95" t="s">
        <v>307</v>
      </c>
      <c r="C267" s="8" t="s">
        <v>13</v>
      </c>
      <c r="E267" s="223">
        <f t="shared" si="291"/>
        <v>59311.551104377475</v>
      </c>
      <c r="F267" s="207">
        <f>IF($B$3="Prices",(F94*Z50),IF($B$3="Costs",'Top Down inputs'!D220,"Error"))</f>
        <v>45305.882668771148</v>
      </c>
      <c r="G267" s="207">
        <f>IF($B$3="Prices",(G94*AA50),IF($B$3="Costs",'Top Down inputs'!E220,"Error"))</f>
        <v>27947.685572836705</v>
      </c>
      <c r="H267" s="207">
        <f>IF($B$3="Prices",(H94*AB50),IF($B$3="Costs",'Top Down inputs'!F220,"Error"))</f>
        <v>27098.281582975214</v>
      </c>
      <c r="I267" s="207">
        <f>IF($B$3="Prices",(I94*AC50),IF($B$3="Costs",'Top Down inputs'!G220,"Error"))</f>
        <v>24504.603370014069</v>
      </c>
      <c r="J267" s="207">
        <f>IF($B$3="Prices",(J94*AD50),IF($B$3="Costs",'Top Down inputs'!H220,"Error"))</f>
        <v>22369.335176490844</v>
      </c>
      <c r="K267" s="207">
        <f>IF($B$3="Prices",(K94*AE50),IF($B$3="Costs",'Top Down inputs'!I220,"Error"))</f>
        <v>20298.04934209034</v>
      </c>
      <c r="L267" s="207">
        <f>IF($B$3="Prices",(L94*AF50),IF($B$3="Costs",'Top Down inputs'!J220,"Error"))</f>
        <v>19017.281455886776</v>
      </c>
      <c r="M267" s="207">
        <f>IF($B$3="Prices",(M94*AG50),IF($B$3="Costs",'Top Down inputs'!K220,"Error"))</f>
        <v>18221.107805736567</v>
      </c>
      <c r="N267" s="207">
        <f>IF($B$3="Prices",(N94*AH50),IF($B$3="Costs",'Top Down inputs'!L220,"Error"))</f>
        <v>23238.266359416881</v>
      </c>
      <c r="O267" s="63">
        <f t="shared" si="295"/>
        <v>23238.266359416881</v>
      </c>
      <c r="P267" s="63">
        <f t="shared" si="295"/>
        <v>23238.266359416881</v>
      </c>
      <c r="Q267" s="63">
        <f t="shared" si="295"/>
        <v>23238.266359416881</v>
      </c>
      <c r="R267" s="63">
        <f t="shared" si="295"/>
        <v>23238.266359416881</v>
      </c>
      <c r="S267" s="63">
        <f t="shared" si="295"/>
        <v>23238.266359416881</v>
      </c>
      <c r="U267" s="95" t="s">
        <v>323</v>
      </c>
      <c r="V267" s="95" t="s">
        <v>19</v>
      </c>
      <c r="W267" s="95" t="s">
        <v>212</v>
      </c>
      <c r="X267" s="95" t="s">
        <v>211</v>
      </c>
      <c r="AD267" s="25">
        <f t="shared" si="287"/>
        <v>128.64650208010042</v>
      </c>
      <c r="AE267" s="25">
        <f t="shared" si="290"/>
        <v>131.36248899351892</v>
      </c>
      <c r="AF267" s="25">
        <f t="shared" si="294"/>
        <v>134.06929339918486</v>
      </c>
      <c r="AG267" s="25">
        <f t="shared" si="294"/>
        <v>136.77348575533094</v>
      </c>
      <c r="AH267" s="25">
        <f t="shared" si="294"/>
        <v>139.53222196796821</v>
      </c>
      <c r="AI267" s="25">
        <f t="shared" si="294"/>
        <v>139.53222196796821</v>
      </c>
      <c r="AJ267" s="25">
        <f t="shared" si="294"/>
        <v>139.53222196796821</v>
      </c>
      <c r="AK267" s="25">
        <f t="shared" si="294"/>
        <v>139.53222196796821</v>
      </c>
      <c r="AL267" s="25">
        <f t="shared" si="294"/>
        <v>139.53222196796821</v>
      </c>
      <c r="AM267" s="25">
        <f t="shared" si="294"/>
        <v>139.53222196796821</v>
      </c>
    </row>
    <row r="268" spans="1:39" s="95" customFormat="1" ht="15" thickBot="1" x14ac:dyDescent="0.4">
      <c r="A268" s="8" t="str">
        <v>SL121</v>
      </c>
      <c r="B268" s="95" t="s">
        <v>211</v>
      </c>
      <c r="C268" s="8" t="s">
        <v>323</v>
      </c>
      <c r="E268" s="223">
        <f t="shared" si="291"/>
        <v>4330457.4132433608</v>
      </c>
      <c r="F268" s="207">
        <f>IF($B$3="Prices",(F95*Z51),IF($B$3="Costs",'Top Down inputs'!D221,"Error"))</f>
        <v>3307874.9723008638</v>
      </c>
      <c r="G268" s="207">
        <f>IF($B$3="Prices",(G95*AA51),IF($B$3="Costs",'Top Down inputs'!E221,"Error"))</f>
        <v>4498473.3885411266</v>
      </c>
      <c r="H268" s="207">
        <f>IF($B$3="Prices",(H95*AB51),IF($B$3="Costs",'Top Down inputs'!F221,"Error"))</f>
        <v>6107276.2679379424</v>
      </c>
      <c r="I268" s="207">
        <f>IF($B$3="Prices",(I95*AC51),IF($B$3="Costs",'Top Down inputs'!G221,"Error"))</f>
        <v>5325794.4524961682</v>
      </c>
      <c r="J268" s="207">
        <f>IF($B$3="Prices",(J95*AD51),IF($B$3="Costs",'Top Down inputs'!H221,"Error"))</f>
        <v>4678299.2968130484</v>
      </c>
      <c r="K268" s="207">
        <f>IF($B$3="Prices",(K95*AE51),IF($B$3="Costs",'Top Down inputs'!I221,"Error"))</f>
        <v>3635049.9422273599</v>
      </c>
      <c r="L268" s="207">
        <f>IF($B$3="Prices",(L95*AF51),IF($B$3="Costs",'Top Down inputs'!J221,"Error"))</f>
        <v>2766184.7504032422</v>
      </c>
      <c r="M268" s="207">
        <f>IF($B$3="Prices",(M95*AG51),IF($B$3="Costs",'Top Down inputs'!K221,"Error"))</f>
        <v>2175644.6488919943</v>
      </c>
      <c r="N268" s="207">
        <f>IF($B$3="Prices",(N95*AH51),IF($B$3="Costs",'Top Down inputs'!L221,"Error"))</f>
        <v>1852547.3258272081</v>
      </c>
      <c r="O268" s="63">
        <f t="shared" si="295"/>
        <v>1451380.9580650253</v>
      </c>
      <c r="P268" s="63">
        <f t="shared" si="295"/>
        <v>965347.72300028568</v>
      </c>
      <c r="Q268" s="63">
        <f t="shared" si="295"/>
        <v>293826.41040540411</v>
      </c>
      <c r="R268" s="63">
        <f t="shared" si="295"/>
        <v>293826.41040540411</v>
      </c>
      <c r="S268" s="63">
        <f t="shared" si="295"/>
        <v>293826.41040540411</v>
      </c>
      <c r="U268" s="95" t="s">
        <v>323</v>
      </c>
      <c r="V268" s="95" t="s">
        <v>19</v>
      </c>
      <c r="W268" s="95" t="s">
        <v>208</v>
      </c>
      <c r="X268" s="95" t="s">
        <v>207</v>
      </c>
      <c r="AD268" s="25">
        <f t="shared" si="287"/>
        <v>106.86786689390389</v>
      </c>
      <c r="AE268" s="25">
        <f t="shared" si="290"/>
        <v>109.12406292920745</v>
      </c>
      <c r="AF268" s="25">
        <f t="shared" si="294"/>
        <v>111.37263096841018</v>
      </c>
      <c r="AG268" s="25">
        <f t="shared" si="294"/>
        <v>113.61902915335419</v>
      </c>
      <c r="AH268" s="25">
        <f t="shared" si="294"/>
        <v>115.91073743613319</v>
      </c>
      <c r="AI268" s="25">
        <f t="shared" si="294"/>
        <v>115.91073743613319</v>
      </c>
      <c r="AJ268" s="25">
        <f t="shared" si="294"/>
        <v>115.91073743613319</v>
      </c>
      <c r="AK268" s="25">
        <f t="shared" si="294"/>
        <v>115.91073743613319</v>
      </c>
      <c r="AL268" s="25">
        <f t="shared" si="294"/>
        <v>115.91073743613319</v>
      </c>
      <c r="AM268" s="25">
        <f t="shared" si="294"/>
        <v>115.91073743613319</v>
      </c>
    </row>
    <row r="269" spans="1:39" s="95" customFormat="1" ht="15" thickBot="1" x14ac:dyDescent="0.4">
      <c r="A269" s="8" t="str">
        <v>SL122</v>
      </c>
      <c r="B269" s="95" t="s">
        <v>207</v>
      </c>
      <c r="C269" s="8" t="s">
        <v>323</v>
      </c>
      <c r="E269" s="223">
        <f t="shared" si="291"/>
        <v>54354552.921165384</v>
      </c>
      <c r="F269" s="207">
        <f>IF($B$3="Prices",(F96*Z52),IF($B$3="Costs",'Top Down inputs'!D222,"Error"))</f>
        <v>41519416.560631484</v>
      </c>
      <c r="G269" s="207">
        <f>IF($B$3="Prices",(G96*AA52),IF($B$3="Costs",'Top Down inputs'!E222,"Error"))</f>
        <v>80453103.86590223</v>
      </c>
      <c r="H269" s="207">
        <f>IF($B$3="Prices",(H96*AB52),IF($B$3="Costs",'Top Down inputs'!F222,"Error"))</f>
        <v>84322500.606730849</v>
      </c>
      <c r="I269" s="207">
        <f>IF($B$3="Prices",(I96*AC52),IF($B$3="Costs",'Top Down inputs'!G222,"Error"))</f>
        <v>72980177.185424849</v>
      </c>
      <c r="J269" s="207">
        <f>IF($B$3="Prices",(J96*AD52),IF($B$3="Costs",'Top Down inputs'!H222,"Error"))</f>
        <v>64194210.524512753</v>
      </c>
      <c r="K269" s="207">
        <f>IF($B$3="Prices",(K96*AE52),IF($B$3="Costs",'Top Down inputs'!I222,"Error"))</f>
        <v>50118370.220699795</v>
      </c>
      <c r="L269" s="207">
        <f>IF($B$3="Prices",(L96*AF52),IF($B$3="Costs",'Top Down inputs'!J222,"Error"))</f>
        <v>37927480.564551212</v>
      </c>
      <c r="M269" s="207">
        <f>IF($B$3="Prices",(M96*AG52),IF($B$3="Costs",'Top Down inputs'!K222,"Error"))</f>
        <v>29478718.564585514</v>
      </c>
      <c r="N269" s="207">
        <f>IF($B$3="Prices",(N96*AH52),IF($B$3="Costs",'Top Down inputs'!L222,"Error"))</f>
        <v>25029697.937537618</v>
      </c>
      <c r="O269" s="63">
        <f t="shared" si="295"/>
        <v>19609554.08059027</v>
      </c>
      <c r="P269" s="63">
        <f t="shared" si="295"/>
        <v>13042777.139632739</v>
      </c>
      <c r="Q269" s="63">
        <f t="shared" si="295"/>
        <v>3969877.6900257091</v>
      </c>
      <c r="R269" s="63">
        <f t="shared" si="295"/>
        <v>3969877.6900257091</v>
      </c>
      <c r="S269" s="63">
        <f t="shared" si="295"/>
        <v>3969877.6900257091</v>
      </c>
      <c r="U269" s="95" t="s">
        <v>323</v>
      </c>
      <c r="V269" s="95" t="s">
        <v>19</v>
      </c>
      <c r="W269" s="95" t="s">
        <v>214</v>
      </c>
      <c r="X269" s="95" t="s">
        <v>213</v>
      </c>
      <c r="AD269" s="25">
        <f t="shared" si="287"/>
        <v>173.96318945430565</v>
      </c>
      <c r="AE269" s="25">
        <f t="shared" si="290"/>
        <v>177.63590296252255</v>
      </c>
      <c r="AF269" s="25">
        <f t="shared" si="294"/>
        <v>181.2961993563213</v>
      </c>
      <c r="AG269" s="25">
        <f t="shared" si="294"/>
        <v>184.95296358672547</v>
      </c>
      <c r="AH269" s="25">
        <f t="shared" si="294"/>
        <v>188.68348515282801</v>
      </c>
      <c r="AI269" s="25">
        <f t="shared" si="294"/>
        <v>188.68348515282801</v>
      </c>
      <c r="AJ269" s="25">
        <f t="shared" si="294"/>
        <v>188.68348515282801</v>
      </c>
      <c r="AK269" s="25">
        <f t="shared" si="294"/>
        <v>188.68348515282801</v>
      </c>
      <c r="AL269" s="25">
        <f t="shared" si="294"/>
        <v>188.68348515282801</v>
      </c>
      <c r="AM269" s="25">
        <f t="shared" si="294"/>
        <v>188.68348515282801</v>
      </c>
    </row>
    <row r="270" spans="1:39" s="95" customFormat="1" ht="15" thickBot="1" x14ac:dyDescent="0.4">
      <c r="A270" s="8" t="str">
        <v>SL150</v>
      </c>
      <c r="B270" s="95" t="s">
        <v>213</v>
      </c>
      <c r="C270" s="8" t="s">
        <v>323</v>
      </c>
      <c r="E270" s="223">
        <f t="shared" si="291"/>
        <v>6236746.2054653428</v>
      </c>
      <c r="F270" s="207">
        <f>IF($B$3="Prices",(F97*Z53),IF($B$3="Costs",'Top Down inputs'!D223,"Error"))</f>
        <v>4764017.9114935016</v>
      </c>
      <c r="G270" s="207">
        <f>IF($B$3="Prices",(G97*AA53),IF($B$3="Costs",'Top Down inputs'!E223,"Error"))</f>
        <v>7276307.5464786151</v>
      </c>
      <c r="H270" s="207">
        <f>IF($B$3="Prices",(H97*AB53),IF($B$3="Costs",'Top Down inputs'!F223,"Error"))</f>
        <v>10179984.009511976</v>
      </c>
      <c r="I270" s="207">
        <f>IF($B$3="Prices",(I97*AC53),IF($B$3="Costs",'Top Down inputs'!G223,"Error"))</f>
        <v>8811861.3483140487</v>
      </c>
      <c r="J270" s="207">
        <f>IF($B$3="Prices",(J97*AD53),IF($B$3="Costs",'Top Down inputs'!H223,"Error"))</f>
        <v>7879337.2262214702</v>
      </c>
      <c r="K270" s="207">
        <f>IF($B$3="Prices",(K97*AE53),IF($B$3="Costs",'Top Down inputs'!I223,"Error"))</f>
        <v>6102719.2312548421</v>
      </c>
      <c r="L270" s="207">
        <f>IF($B$3="Prices",(L97*AF53),IF($B$3="Costs",'Top Down inputs'!J223,"Error"))</f>
        <v>4654675.7408918384</v>
      </c>
      <c r="M270" s="207">
        <f>IF($B$3="Prices",(M97*AG53),IF($B$3="Costs",'Top Down inputs'!K223,"Error"))</f>
        <v>3649241.7033447279</v>
      </c>
      <c r="N270" s="207">
        <f>IF($B$3="Prices",(N97*AH53),IF($B$3="Costs",'Top Down inputs'!L223,"Error"))</f>
        <v>3126180.5325423488</v>
      </c>
      <c r="O270" s="63">
        <f t="shared" si="295"/>
        <v>2449210.7883827137</v>
      </c>
      <c r="P270" s="63">
        <f t="shared" si="295"/>
        <v>1629027.888628989</v>
      </c>
      <c r="Q270" s="63">
        <f t="shared" si="295"/>
        <v>495833.16515059379</v>
      </c>
      <c r="R270" s="63">
        <f t="shared" si="295"/>
        <v>495833.16515059379</v>
      </c>
      <c r="S270" s="63">
        <f t="shared" si="295"/>
        <v>495833.16515059379</v>
      </c>
      <c r="U270" s="95" t="s">
        <v>323</v>
      </c>
      <c r="V270" s="95" t="s">
        <v>19</v>
      </c>
      <c r="W270" s="95" t="s">
        <v>210</v>
      </c>
      <c r="X270" s="95" t="s">
        <v>209</v>
      </c>
      <c r="AD270" s="25">
        <f t="shared" si="287"/>
        <v>101.32338609411194</v>
      </c>
      <c r="AE270" s="25">
        <f t="shared" si="290"/>
        <v>103.46252696623229</v>
      </c>
      <c r="AF270" s="25">
        <f t="shared" si="294"/>
        <v>105.5944355952424</v>
      </c>
      <c r="AG270" s="25">
        <f t="shared" si="294"/>
        <v>107.72428694560352</v>
      </c>
      <c r="AH270" s="25">
        <f t="shared" si="294"/>
        <v>109.89709763136015</v>
      </c>
      <c r="AI270" s="25">
        <f t="shared" si="294"/>
        <v>109.89709763136015</v>
      </c>
      <c r="AJ270" s="25">
        <f t="shared" si="294"/>
        <v>109.89709763136015</v>
      </c>
      <c r="AK270" s="25">
        <f t="shared" si="294"/>
        <v>109.89709763136015</v>
      </c>
      <c r="AL270" s="25">
        <f t="shared" si="294"/>
        <v>109.89709763136015</v>
      </c>
      <c r="AM270" s="25">
        <f t="shared" si="294"/>
        <v>109.89709763136015</v>
      </c>
    </row>
    <row r="271" spans="1:39" s="95" customFormat="1" ht="15" thickBot="1" x14ac:dyDescent="0.4">
      <c r="A271" s="8" t="str">
        <v>SL151</v>
      </c>
      <c r="B271" s="95" t="s">
        <v>209</v>
      </c>
      <c r="C271" s="8" t="s">
        <v>323</v>
      </c>
      <c r="E271" s="223">
        <f t="shared" si="291"/>
        <v>18778372.534172531</v>
      </c>
      <c r="F271" s="207">
        <f>IF($B$3="Prices",(F98*Z54),IF($B$3="Costs",'Top Down inputs'!D224,"Error"))</f>
        <v>14344098.694139605</v>
      </c>
      <c r="G271" s="207">
        <f>IF($B$3="Prices",(G98*AA54),IF($B$3="Costs",'Top Down inputs'!E224,"Error"))</f>
        <v>24025229.887134071</v>
      </c>
      <c r="H271" s="207">
        <f>IF($B$3="Prices",(H98*AB54),IF($B$3="Costs",'Top Down inputs'!F224,"Error"))</f>
        <v>25677541.597640552</v>
      </c>
      <c r="I271" s="207">
        <f>IF($B$3="Prices",(I98*AC54),IF($B$3="Costs",'Top Down inputs'!G224,"Error"))</f>
        <v>22048814.487735301</v>
      </c>
      <c r="J271" s="207">
        <f>IF($B$3="Prices",(J98*AD54),IF($B$3="Costs",'Top Down inputs'!H224,"Error"))</f>
        <v>19426843.633281797</v>
      </c>
      <c r="K271" s="207">
        <f>IF($B$3="Prices",(K98*AE54),IF($B$3="Costs",'Top Down inputs'!I224,"Error"))</f>
        <v>15099941.298872935</v>
      </c>
      <c r="L271" s="207">
        <f>IF($B$3="Prices",(L98*AF54),IF($B$3="Costs",'Top Down inputs'!J224,"Error"))</f>
        <v>11528142.085410779</v>
      </c>
      <c r="M271" s="207">
        <f>IF($B$3="Prices",(M98*AG54),IF($B$3="Costs",'Top Down inputs'!K224,"Error"))</f>
        <v>9020476.3569768909</v>
      </c>
      <c r="N271" s="207">
        <f>IF($B$3="Prices",(N98*AH54),IF($B$3="Costs",'Top Down inputs'!L224,"Error"))</f>
        <v>7676147.1569501646</v>
      </c>
      <c r="O271" s="63">
        <f t="shared" si="295"/>
        <v>6013888.908305061</v>
      </c>
      <c r="P271" s="63">
        <f t="shared" si="295"/>
        <v>3999979.4208054263</v>
      </c>
      <c r="Q271" s="63">
        <f t="shared" si="295"/>
        <v>1217488.3380445889</v>
      </c>
      <c r="R271" s="63">
        <f t="shared" si="295"/>
        <v>1217488.3380445889</v>
      </c>
      <c r="S271" s="63">
        <f t="shared" si="295"/>
        <v>1217488.3380445889</v>
      </c>
      <c r="U271" s="95" t="s">
        <v>13</v>
      </c>
      <c r="V271" s="95" t="s">
        <v>19</v>
      </c>
      <c r="W271" s="95" t="s">
        <v>315</v>
      </c>
      <c r="X271" s="95" t="s">
        <v>316</v>
      </c>
      <c r="AD271" s="25">
        <f t="shared" si="287"/>
        <v>52.521130978299986</v>
      </c>
      <c r="AE271" s="25">
        <f t="shared" si="290"/>
        <v>53.629957896315872</v>
      </c>
      <c r="AF271" s="25">
        <f t="shared" si="294"/>
        <v>54.735035970137908</v>
      </c>
      <c r="AG271" s="25">
        <f t="shared" si="294"/>
        <v>55.839047650449551</v>
      </c>
      <c r="AH271" s="25">
        <f t="shared" si="294"/>
        <v>56.965327367470429</v>
      </c>
      <c r="AI271" s="25">
        <f t="shared" si="294"/>
        <v>56.965327367470429</v>
      </c>
      <c r="AJ271" s="25">
        <f t="shared" si="294"/>
        <v>56.965327367470429</v>
      </c>
      <c r="AK271" s="25">
        <f t="shared" si="294"/>
        <v>56.965327367470429</v>
      </c>
      <c r="AL271" s="25">
        <f t="shared" si="294"/>
        <v>56.965327367470429</v>
      </c>
      <c r="AM271" s="25">
        <f t="shared" si="294"/>
        <v>56.965327367470429</v>
      </c>
    </row>
    <row r="272" spans="1:39" s="95" customFormat="1" ht="15" thickBot="1" x14ac:dyDescent="0.4">
      <c r="A272" s="8" t="str">
        <v>SL111</v>
      </c>
      <c r="B272" s="95" t="s">
        <v>316</v>
      </c>
      <c r="C272" s="8" t="s">
        <v>13</v>
      </c>
      <c r="E272" s="223">
        <f t="shared" si="291"/>
        <v>21152.26710833007</v>
      </c>
      <c r="F272" s="207">
        <f>IF($B$3="Prices",(F99*Z55),IF($B$3="Costs",'Top Down inputs'!D225,"Error"))</f>
        <v>16157.428257137261</v>
      </c>
      <c r="G272" s="207">
        <f>IF($B$3="Prices",(G99*AA55),IF($B$3="Costs",'Top Down inputs'!E225,"Error"))</f>
        <v>13737.668192752575</v>
      </c>
      <c r="H272" s="207">
        <f>IF($B$3="Prices",(H99*AB55),IF($B$3="Costs",'Top Down inputs'!F225,"Error"))</f>
        <v>14581.744674392725</v>
      </c>
      <c r="I272" s="207">
        <f>IF($B$3="Prices",(I99*AC55),IF($B$3="Costs",'Top Down inputs'!G225,"Error"))</f>
        <v>12168.786395928844</v>
      </c>
      <c r="J272" s="207">
        <f>IF($B$3="Prices",(J99*AD55),IF($B$3="Costs",'Top Down inputs'!H225,"Error"))</f>
        <v>9464.4940124106779</v>
      </c>
      <c r="K272" s="207">
        <f>IF($B$3="Prices",(K99*AE55),IF($B$3="Costs",'Top Down inputs'!I225,"Error"))</f>
        <v>6856.7155419476867</v>
      </c>
      <c r="L272" s="207">
        <f>IF($B$3="Prices",(L99*AF55),IF($B$3="Costs",'Top Down inputs'!J225,"Error"))</f>
        <v>4715.8495344272769</v>
      </c>
      <c r="M272" s="207">
        <f>IF($B$3="Prices",(M99*AG55),IF($B$3="Costs",'Top Down inputs'!K225,"Error"))</f>
        <v>3320.4516143444775</v>
      </c>
      <c r="N272" s="207">
        <f>IF($B$3="Prices",(N99*AH55),IF($B$3="Costs",'Top Down inputs'!L225,"Error"))</f>
        <v>3738.200148610912</v>
      </c>
      <c r="O272" s="63">
        <f t="shared" si="295"/>
        <v>3738.200148610912</v>
      </c>
      <c r="P272" s="63">
        <f t="shared" si="295"/>
        <v>3738.200148610912</v>
      </c>
      <c r="Q272" s="63">
        <f t="shared" si="295"/>
        <v>3738.200148610912</v>
      </c>
      <c r="R272" s="63">
        <f t="shared" si="295"/>
        <v>3738.200148610912</v>
      </c>
      <c r="S272" s="63">
        <f t="shared" si="295"/>
        <v>3738.200148610912</v>
      </c>
      <c r="U272" s="95" t="s">
        <v>13</v>
      </c>
      <c r="V272" s="95" t="s">
        <v>19</v>
      </c>
      <c r="W272" s="95" t="s">
        <v>317</v>
      </c>
      <c r="X272" s="95" t="s">
        <v>318</v>
      </c>
      <c r="AD272" s="25">
        <f t="shared" si="287"/>
        <v>60.400900596250516</v>
      </c>
      <c r="AE272" s="25">
        <f t="shared" si="290"/>
        <v>61.676085330585273</v>
      </c>
      <c r="AF272" s="25">
        <f t="shared" si="294"/>
        <v>62.946958779894636</v>
      </c>
      <c r="AG272" s="25">
        <f t="shared" si="294"/>
        <v>64.216605844181089</v>
      </c>
      <c r="AH272" s="25">
        <f t="shared" si="294"/>
        <v>65.511861829042843</v>
      </c>
      <c r="AI272" s="25">
        <f t="shared" si="294"/>
        <v>65.511861829042843</v>
      </c>
      <c r="AJ272" s="25">
        <f t="shared" si="294"/>
        <v>65.511861829042843</v>
      </c>
      <c r="AK272" s="25">
        <f t="shared" si="294"/>
        <v>65.511861829042843</v>
      </c>
      <c r="AL272" s="25">
        <f t="shared" si="294"/>
        <v>65.511861829042843</v>
      </c>
      <c r="AM272" s="25">
        <f t="shared" si="294"/>
        <v>65.511861829042843</v>
      </c>
    </row>
    <row r="273" spans="1:55" s="95" customFormat="1" ht="15" thickBot="1" x14ac:dyDescent="0.4">
      <c r="A273" s="8" t="str">
        <v>SL112</v>
      </c>
      <c r="B273" s="95" t="s">
        <v>318</v>
      </c>
      <c r="C273" s="8" t="s">
        <v>13</v>
      </c>
      <c r="E273" s="223">
        <f t="shared" si="291"/>
        <v>428516.35150155798</v>
      </c>
      <c r="F273" s="207">
        <f>IF($B$3="Prices",(F100*Z56),IF($B$3="Costs",'Top Down inputs'!D226,"Error"))</f>
        <v>327327.66520662804</v>
      </c>
      <c r="G273" s="207">
        <f>IF($B$3="Prices",(G100*AA56),IF($B$3="Costs",'Top Down inputs'!E226,"Error"))</f>
        <v>256145.66237248533</v>
      </c>
      <c r="H273" s="207">
        <f>IF($B$3="Prices",(H100*AB56),IF($B$3="Costs",'Top Down inputs'!F226,"Error"))</f>
        <v>255983.33965697829</v>
      </c>
      <c r="I273" s="207">
        <f>IF($B$3="Prices",(I100*AC56),IF($B$3="Costs",'Top Down inputs'!G226,"Error"))</f>
        <v>213596.53568968084</v>
      </c>
      <c r="J273" s="207">
        <f>IF($B$3="Prices",(J100*AD56),IF($B$3="Costs",'Top Down inputs'!H226,"Error"))</f>
        <v>166087.01483199251</v>
      </c>
      <c r="K273" s="207">
        <f>IF($B$3="Prices",(K100*AE56),IF($B$3="Costs",'Top Down inputs'!I226,"Error"))</f>
        <v>120300.29071021402</v>
      </c>
      <c r="L273" s="207">
        <f>IF($B$3="Prices",(L100*AF56),IF($B$3="Costs",'Top Down inputs'!J226,"Error"))</f>
        <v>82725.30806135734</v>
      </c>
      <c r="M273" s="207">
        <f>IF($B$3="Prices",(M100*AG56),IF($B$3="Costs",'Top Down inputs'!K226,"Error"))</f>
        <v>58235.505623770099</v>
      </c>
      <c r="N273" s="207">
        <f>IF($B$3="Prices",(N100*AH56),IF($B$3="Costs",'Top Down inputs'!L226,"Error"))</f>
        <v>65487.391785909109</v>
      </c>
      <c r="O273" s="63">
        <f t="shared" si="295"/>
        <v>65487.391785909109</v>
      </c>
      <c r="P273" s="63">
        <f t="shared" si="295"/>
        <v>65487.391785909109</v>
      </c>
      <c r="Q273" s="63">
        <f t="shared" si="295"/>
        <v>65487.391785909109</v>
      </c>
      <c r="R273" s="63">
        <f t="shared" si="295"/>
        <v>65487.391785909109</v>
      </c>
      <c r="S273" s="63">
        <f t="shared" si="295"/>
        <v>65487.391785909109</v>
      </c>
      <c r="U273" s="95" t="s">
        <v>13</v>
      </c>
      <c r="V273" s="95" t="s">
        <v>19</v>
      </c>
      <c r="W273" s="95" t="s">
        <v>319</v>
      </c>
      <c r="X273" s="95" t="s">
        <v>320</v>
      </c>
      <c r="AD273" s="25">
        <f t="shared" si="287"/>
        <v>62.031431836797154</v>
      </c>
      <c r="AE273" s="25">
        <f t="shared" si="290"/>
        <v>63.341040371543421</v>
      </c>
      <c r="AF273" s="25">
        <f t="shared" si="294"/>
        <v>64.646221237487708</v>
      </c>
      <c r="AG273" s="25">
        <f t="shared" si="294"/>
        <v>65.950142611964097</v>
      </c>
      <c r="AH273" s="25">
        <f t="shared" si="294"/>
        <v>67.280364223612438</v>
      </c>
      <c r="AI273" s="25">
        <f t="shared" si="294"/>
        <v>67.280364223612438</v>
      </c>
      <c r="AJ273" s="25">
        <f t="shared" si="294"/>
        <v>67.280364223612438</v>
      </c>
      <c r="AK273" s="25">
        <f t="shared" si="294"/>
        <v>67.280364223612438</v>
      </c>
      <c r="AL273" s="25">
        <f t="shared" si="294"/>
        <v>67.280364223612438</v>
      </c>
      <c r="AM273" s="25">
        <f t="shared" si="294"/>
        <v>67.280364223612438</v>
      </c>
    </row>
    <row r="274" spans="1:55" s="95" customFormat="1" ht="15" thickBot="1" x14ac:dyDescent="0.4">
      <c r="A274" s="8" t="str">
        <v>SL140</v>
      </c>
      <c r="B274" s="95" t="s">
        <v>320</v>
      </c>
      <c r="C274" s="8" t="s">
        <v>13</v>
      </c>
      <c r="E274" s="223">
        <f>F274*(1+$F$277)</f>
        <v>271974.94799438486</v>
      </c>
      <c r="F274" s="207">
        <f>IF($B$3="Prices",(F101*Z57),IF($B$3="Costs",'Top Down inputs'!D227,"Error"))</f>
        <v>207751.52315598956</v>
      </c>
      <c r="G274" s="207">
        <f>IF($B$3="Prices",(G101*AA57),IF($B$3="Costs",'Top Down inputs'!E227,"Error"))</f>
        <v>133195.10999103927</v>
      </c>
      <c r="H274" s="207">
        <f>IF($B$3="Prices",(H101*AB57),IF($B$3="Costs",'Top Down inputs'!F227,"Error"))</f>
        <v>157458.84441124657</v>
      </c>
      <c r="I274" s="207">
        <f>IF($B$3="Prices",(I101*AC57),IF($B$3="Costs",'Top Down inputs'!G227,"Error"))</f>
        <v>131413.08616552438</v>
      </c>
      <c r="J274" s="207">
        <f>IF($B$3="Prices",(J101*AD57),IF($B$3="Costs",'Top Down inputs'!H227,"Error"))</f>
        <v>102221.7956636422</v>
      </c>
      <c r="K274" s="207">
        <f>IF($B$3="Prices",(K101*AE57),IF($B$3="Costs",'Top Down inputs'!I227,"Error"))</f>
        <v>74059.603844169629</v>
      </c>
      <c r="L274" s="207">
        <f>IF($B$3="Prices",(L101*AF57),IF($B$3="Costs",'Top Down inputs'!J227,"Error"))</f>
        <v>50936.753034381145</v>
      </c>
      <c r="M274" s="207">
        <f>IF($B$3="Prices",(M101*AG57),IF($B$3="Costs",'Top Down inputs'!K227,"Error"))</f>
        <v>35867.505642421129</v>
      </c>
      <c r="N274" s="207">
        <f>IF($B$3="Prices",(N101*AH57),IF($B$3="Costs",'Top Down inputs'!L227,"Error"))</f>
        <v>40439.033092149723</v>
      </c>
      <c r="O274" s="63">
        <f t="shared" si="295"/>
        <v>40439.033092149723</v>
      </c>
      <c r="P274" s="63">
        <f t="shared" si="295"/>
        <v>40439.033092149723</v>
      </c>
      <c r="Q274" s="63">
        <f t="shared" si="295"/>
        <v>40439.033092149723</v>
      </c>
      <c r="R274" s="63">
        <f t="shared" si="295"/>
        <v>40439.033092149723</v>
      </c>
      <c r="S274" s="63">
        <f t="shared" si="295"/>
        <v>40439.033092149723</v>
      </c>
      <c r="U274" s="95" t="s">
        <v>13</v>
      </c>
      <c r="V274" s="95" t="s">
        <v>19</v>
      </c>
      <c r="W274" s="95" t="s">
        <v>321</v>
      </c>
      <c r="X274" s="95" t="s">
        <v>322</v>
      </c>
      <c r="AD274" s="25">
        <f t="shared" si="287"/>
        <v>53.184742187997642</v>
      </c>
      <c r="AE274" s="25">
        <f t="shared" si="290"/>
        <v>54.307579275990904</v>
      </c>
      <c r="AF274" s="25">
        <f t="shared" si="294"/>
        <v>55.426620152664285</v>
      </c>
      <c r="AG274" s="25">
        <f t="shared" si="294"/>
        <v>56.544581161808821</v>
      </c>
      <c r="AH274" s="25">
        <f t="shared" si="294"/>
        <v>57.685091567155489</v>
      </c>
      <c r="AI274" s="25">
        <f t="shared" si="294"/>
        <v>57.685091567155489</v>
      </c>
      <c r="AJ274" s="25">
        <f t="shared" si="294"/>
        <v>57.685091567155489</v>
      </c>
      <c r="AK274" s="25">
        <f t="shared" si="294"/>
        <v>57.685091567155489</v>
      </c>
      <c r="AL274" s="25">
        <f t="shared" si="294"/>
        <v>57.685091567155489</v>
      </c>
      <c r="AM274" s="25">
        <f t="shared" si="294"/>
        <v>57.685091567155489</v>
      </c>
    </row>
    <row r="275" spans="1:55" s="95" customFormat="1" ht="15" thickBot="1" x14ac:dyDescent="0.4">
      <c r="A275" s="8" t="str">
        <v>SL144</v>
      </c>
      <c r="B275" s="95" t="s">
        <v>322</v>
      </c>
      <c r="C275" s="8" t="s">
        <v>13</v>
      </c>
      <c r="E275" s="223">
        <f t="shared" si="291"/>
        <v>90859.323095025626</v>
      </c>
      <c r="F275" s="207">
        <f>IF($B$3="Prices",(F102*Z58),IF($B$3="Costs",'Top Down inputs'!D228,"Error"))</f>
        <v>69404.049546149618</v>
      </c>
      <c r="G275" s="207">
        <f>IF($B$3="Prices",(G102*AA58),IF($B$3="Costs",'Top Down inputs'!E228,"Error"))</f>
        <v>56399.18942947132</v>
      </c>
      <c r="H275" s="207">
        <f>IF($B$3="Prices",(H102*AB58),IF($B$3="Costs",'Top Down inputs'!F228,"Error"))</f>
        <v>58528.420957462025</v>
      </c>
      <c r="I275" s="207">
        <f>IF($B$3="Prices",(I102*AC58),IF($B$3="Costs",'Top Down inputs'!G228,"Error"))</f>
        <v>48843.156531503868</v>
      </c>
      <c r="J275" s="207">
        <f>IF($B$3="Prices",(J102*AD58),IF($B$3="Costs",'Top Down inputs'!H228,"Error"))</f>
        <v>37988.264349962112</v>
      </c>
      <c r="K275" s="207">
        <f>IF($B$3="Prices",(K102*AE58),IF($B$3="Costs",'Top Down inputs'!I228,"Error"))</f>
        <v>27520.523472832985</v>
      </c>
      <c r="L275" s="207">
        <f>IF($B$3="Prices",(L102*AF58),IF($B$3="Costs",'Top Down inputs'!J228,"Error"))</f>
        <v>18927.266825867358</v>
      </c>
      <c r="M275" s="207">
        <f>IF($B$3="Prices",(M102*AG58),IF($B$3="Costs",'Top Down inputs'!K228,"Error"))</f>
        <v>13326.551526484502</v>
      </c>
      <c r="N275" s="207">
        <f>IF($B$3="Prices",(N102*AH58),IF($B$3="Costs",'Top Down inputs'!L228,"Error"))</f>
        <v>15006.813987480617</v>
      </c>
      <c r="O275" s="63">
        <f t="shared" si="295"/>
        <v>15006.813987480617</v>
      </c>
      <c r="P275" s="63">
        <f t="shared" si="295"/>
        <v>15006.813987480617</v>
      </c>
      <c r="Q275" s="63">
        <f t="shared" si="295"/>
        <v>15006.813987480617</v>
      </c>
      <c r="R275" s="63">
        <f t="shared" si="295"/>
        <v>15006.813987480617</v>
      </c>
      <c r="S275" s="63">
        <f t="shared" si="295"/>
        <v>15006.813987480617</v>
      </c>
      <c r="X275" s="96" t="s">
        <v>360</v>
      </c>
      <c r="AD275" s="25">
        <f t="shared" si="287"/>
        <v>48.796955850251848</v>
      </c>
      <c r="AE275" s="25">
        <f>AD275*(1+AE$234)</f>
        <v>49.827157926181009</v>
      </c>
      <c r="AF275" s="25">
        <f t="shared" ref="AF275" si="296">AE275*(1+AF$234)</f>
        <v>50.85387698144384</v>
      </c>
      <c r="AG275" s="25">
        <f t="shared" ref="AG275" si="297">AF275*(1+AG$234)</f>
        <v>51.879605259164819</v>
      </c>
      <c r="AH275" s="25">
        <f t="shared" ref="AH275" si="298">AG275*(1+AH$234)</f>
        <v>52.926022588776576</v>
      </c>
      <c r="AI275" s="25">
        <f>AH275*(1+AI$234)</f>
        <v>52.926022588776576</v>
      </c>
      <c r="AJ275" s="25">
        <f t="shared" ref="AJ275" si="299">AI275*(1+AJ$234)</f>
        <v>52.926022588776576</v>
      </c>
      <c r="AK275" s="25">
        <f t="shared" ref="AK275" si="300">AJ275*(1+AK$234)</f>
        <v>52.926022588776576</v>
      </c>
      <c r="AL275" s="25">
        <f t="shared" ref="AL275" si="301">AK275*(1+AL$234)</f>
        <v>52.926022588776576</v>
      </c>
      <c r="AM275" s="25">
        <f t="shared" ref="AM275" si="302">AL275*(1+AM$234)</f>
        <v>52.926022588776576</v>
      </c>
    </row>
    <row r="276" spans="1:55" ht="15" thickBot="1" x14ac:dyDescent="0.4">
      <c r="A276" s="95"/>
      <c r="B276" s="95"/>
      <c r="C276" s="95"/>
      <c r="D276" s="95"/>
      <c r="E276" s="18">
        <f>SUM(E236:E275)</f>
        <v>552763631.3272804</v>
      </c>
      <c r="F276" s="18">
        <f t="shared" ref="F276:S276" si="303">SUM(F236:F275)</f>
        <v>422235530.14834744</v>
      </c>
      <c r="G276" s="18">
        <f t="shared" si="303"/>
        <v>291707428.96941471</v>
      </c>
      <c r="H276" s="18">
        <f t="shared" si="303"/>
        <v>315850333.41013348</v>
      </c>
      <c r="I276" s="18">
        <f t="shared" si="303"/>
        <v>301209622.75589216</v>
      </c>
      <c r="J276" s="18">
        <f t="shared" si="303"/>
        <v>292323671.66804147</v>
      </c>
      <c r="K276" s="18">
        <f t="shared" si="303"/>
        <v>273985093.64631009</v>
      </c>
      <c r="L276" s="18">
        <f t="shared" si="303"/>
        <v>256607438.94844234</v>
      </c>
      <c r="M276" s="18">
        <f t="shared" si="303"/>
        <v>227298228.46289968</v>
      </c>
      <c r="N276" s="18">
        <f t="shared" si="303"/>
        <v>178464896.76903021</v>
      </c>
      <c r="O276" s="18">
        <f t="shared" si="303"/>
        <v>135407662.80897677</v>
      </c>
      <c r="P276" s="18">
        <f t="shared" si="303"/>
        <v>77321680.53025566</v>
      </c>
      <c r="Q276" s="18">
        <f t="shared" si="303"/>
        <v>59562636.409712732</v>
      </c>
      <c r="R276" s="18">
        <f t="shared" si="303"/>
        <v>59562636.409712732</v>
      </c>
      <c r="S276" s="18">
        <f t="shared" si="303"/>
        <v>59562636.409712732</v>
      </c>
      <c r="AD276" s="25">
        <f t="shared" si="287"/>
        <v>8.3889231698801829</v>
      </c>
      <c r="AE276" s="25">
        <f>AD276*(1+AE$234)</f>
        <v>8.5660302437505749</v>
      </c>
      <c r="AF276" s="25">
        <f t="shared" ref="AF276" si="304">AE276*(1+AF$234)</f>
        <v>8.7425385345153437</v>
      </c>
      <c r="AG276" s="25">
        <f t="shared" ref="AG276" si="305">AF276*(1+AG$234)</f>
        <v>8.9188764958705775</v>
      </c>
      <c r="AH276" s="25">
        <f t="shared" ref="AH276" si="306">AG276*(1+AH$234)</f>
        <v>9.0987712132517835</v>
      </c>
      <c r="AI276" s="25">
        <f>AH276*(1+AI$234)</f>
        <v>9.0987712132517835</v>
      </c>
      <c r="AJ276" s="25">
        <f t="shared" ref="AJ276" si="307">AI276*(1+AJ$234)</f>
        <v>9.0987712132517835</v>
      </c>
      <c r="AK276" s="25">
        <f t="shared" ref="AK276" si="308">AJ276*(1+AK$234)</f>
        <v>9.0987712132517835</v>
      </c>
      <c r="AL276" s="25">
        <f t="shared" ref="AL276" si="309">AK276*(1+AL$234)</f>
        <v>9.0987712132517835</v>
      </c>
      <c r="AM276" s="25">
        <f t="shared" ref="AM276" si="310">AL276*(1+AM$234)</f>
        <v>9.0987712132517835</v>
      </c>
    </row>
    <row r="277" spans="1:55" ht="15" thickTop="1" x14ac:dyDescent="0.35">
      <c r="E277" s="95"/>
      <c r="F277">
        <f>(F276-G276)/F276</f>
        <v>0.30913575921257319</v>
      </c>
    </row>
    <row r="278" spans="1:55" s="95" customFormat="1" x14ac:dyDescent="0.35">
      <c r="B278" s="95" t="s">
        <v>403</v>
      </c>
      <c r="D278" s="139">
        <f>AVERAGE(E278:S278)</f>
        <v>8.2945280799896992E-2</v>
      </c>
      <c r="E278" s="85">
        <f>(SUMIF($C$236:$C$275,"Connections",E236:E275)+E264+E265)/E276</f>
        <v>0.20009025760905494</v>
      </c>
      <c r="F278" s="85">
        <f>(SUMIF($C$236:$C$275,"Connections",F236:F275)+F264+F265)/F276</f>
        <v>0.20009025760905505</v>
      </c>
      <c r="G278" s="85">
        <f t="shared" ref="G278:S278" si="311">(SUMIF($C$236:$C$275,"Connections",G236:G275)+G264+G265)/G276</f>
        <v>0.10279001670732706</v>
      </c>
      <c r="H278" s="85">
        <f t="shared" si="311"/>
        <v>0.10326399533639807</v>
      </c>
      <c r="I278" s="85">
        <f t="shared" si="311"/>
        <v>0.10768744320168394</v>
      </c>
      <c r="J278" s="85">
        <f t="shared" si="311"/>
        <v>7.10903433049795E-2</v>
      </c>
      <c r="K278" s="85">
        <f t="shared" si="311"/>
        <v>7.8794583914658198E-2</v>
      </c>
      <c r="L278" s="85">
        <f t="shared" si="311"/>
        <v>0.10277981216727761</v>
      </c>
      <c r="M278" s="85">
        <f t="shared" si="311"/>
        <v>0.10147935754830778</v>
      </c>
      <c r="N278" s="85">
        <f t="shared" si="311"/>
        <v>1.5752799394236679E-2</v>
      </c>
      <c r="O278" s="85">
        <f t="shared" si="311"/>
        <v>1.9649208882153307E-2</v>
      </c>
      <c r="P278" s="85">
        <f t="shared" si="311"/>
        <v>3.1667758463230812E-2</v>
      </c>
      <c r="Q278" s="85">
        <f t="shared" si="311"/>
        <v>3.6347792620030579E-2</v>
      </c>
      <c r="R278" s="85">
        <f t="shared" si="311"/>
        <v>3.6347792620030579E-2</v>
      </c>
      <c r="S278" s="85">
        <f t="shared" si="311"/>
        <v>3.6347792620030579E-2</v>
      </c>
      <c r="W278" s="98" t="s">
        <v>402</v>
      </c>
    </row>
    <row r="279" spans="1:55" x14ac:dyDescent="0.35">
      <c r="H279" s="8"/>
      <c r="I279" s="11"/>
      <c r="J279" t="s">
        <v>226</v>
      </c>
    </row>
    <row r="280" spans="1:55" x14ac:dyDescent="0.35">
      <c r="A280" s="98" t="s">
        <v>233</v>
      </c>
      <c r="B280" s="95"/>
      <c r="C280" s="95"/>
      <c r="D280" s="95"/>
      <c r="E280" s="37"/>
      <c r="F280" s="37"/>
      <c r="G280" s="37"/>
      <c r="H280" s="37"/>
      <c r="I280" s="37"/>
      <c r="J280" s="95" t="s">
        <v>229</v>
      </c>
      <c r="K280" s="95"/>
      <c r="L280" s="95"/>
      <c r="M280" s="95"/>
      <c r="N280" s="95"/>
      <c r="O280" s="95"/>
      <c r="P280" s="95"/>
      <c r="Q280" s="95"/>
      <c r="R280" s="95"/>
      <c r="S280" s="95"/>
      <c r="W280" t="s">
        <v>205</v>
      </c>
      <c r="Y280" s="13" t="s">
        <v>0</v>
      </c>
      <c r="Z280" s="13" t="s">
        <v>1</v>
      </c>
      <c r="AA280" s="14" t="s">
        <v>2</v>
      </c>
      <c r="AB280" s="14" t="s">
        <v>3</v>
      </c>
      <c r="AC280" s="13" t="s">
        <v>4</v>
      </c>
      <c r="AD280" s="13" t="s">
        <v>5</v>
      </c>
      <c r="AE280" s="13" t="s">
        <v>6</v>
      </c>
      <c r="AF280" s="13" t="s">
        <v>7</v>
      </c>
      <c r="AG280" s="13" t="s">
        <v>8</v>
      </c>
      <c r="AH280" s="13" t="s">
        <v>9</v>
      </c>
      <c r="AI280" s="13" t="s">
        <v>63</v>
      </c>
      <c r="AJ280" s="13" t="s">
        <v>64</v>
      </c>
      <c r="AK280" s="13" t="s">
        <v>65</v>
      </c>
      <c r="AL280" s="13" t="s">
        <v>66</v>
      </c>
      <c r="AM280" s="13" t="s">
        <v>67</v>
      </c>
      <c r="AN280" s="232"/>
      <c r="AO280" s="232"/>
      <c r="AP280" s="232"/>
      <c r="AQ280" s="232"/>
      <c r="AR280" s="232"/>
      <c r="AS280" s="232"/>
      <c r="AT280" s="232"/>
      <c r="AU280" s="232"/>
      <c r="AV280" s="232"/>
      <c r="AW280" s="232"/>
      <c r="AX280" s="232"/>
      <c r="AY280" s="232"/>
      <c r="AZ280" s="232"/>
      <c r="BA280" s="232"/>
      <c r="BB280" s="232"/>
      <c r="BC280" s="232"/>
    </row>
    <row r="281" spans="1:55" x14ac:dyDescent="0.35">
      <c r="A281" s="8" t="str" cm="1">
        <f t="array" ref="A281:A320">TD_service_codes</f>
        <v>WN127</v>
      </c>
      <c r="B281" s="95" t="s">
        <v>276</v>
      </c>
      <c r="C281" s="95" t="s">
        <v>19</v>
      </c>
      <c r="D281" s="41"/>
      <c r="E281" s="42"/>
      <c r="F281" s="42"/>
      <c r="G281" s="42"/>
      <c r="H281" s="42"/>
      <c r="I281" s="42"/>
      <c r="J281" s="64">
        <f>J192*(1-$B$4)</f>
        <v>-5.5404259697870106E-2</v>
      </c>
      <c r="K281" s="64">
        <f t="shared" ref="K281:S281" si="312">K192*(1-$B$4)</f>
        <v>-7.204084741818155E-2</v>
      </c>
      <c r="L281" s="64">
        <f t="shared" si="312"/>
        <v>-9.5420911180764817E-2</v>
      </c>
      <c r="M281" s="64">
        <f t="shared" si="312"/>
        <v>-0.11472024117941954</v>
      </c>
      <c r="N281" s="64">
        <f t="shared" si="312"/>
        <v>-8.591713605096106E-2</v>
      </c>
      <c r="O281" s="64">
        <f t="shared" si="312"/>
        <v>-0.12171638762409948</v>
      </c>
      <c r="P281" s="64">
        <f t="shared" si="312"/>
        <v>-0.20084345062915043</v>
      </c>
      <c r="Q281" s="64">
        <f t="shared" si="312"/>
        <v>-0.54550957031253844</v>
      </c>
      <c r="R281" s="64">
        <f t="shared" si="312"/>
        <v>0</v>
      </c>
      <c r="S281" s="64">
        <f t="shared" si="312"/>
        <v>0</v>
      </c>
      <c r="W281" s="95" t="s">
        <v>244</v>
      </c>
      <c r="X281" s="95" t="s">
        <v>276</v>
      </c>
      <c r="Y281" s="11">
        <f>INDEX(Y$19:Y$58,MATCH($X281,$X$19:$X$58,0))</f>
        <v>151.76966818772604</v>
      </c>
      <c r="Z281" s="11">
        <f>INDEX(Z$19:Z$58,MATCH($X281,$X$19:$X$58,0))</f>
        <v>130.50686378258683</v>
      </c>
      <c r="AA281" s="11">
        <f t="shared" ref="AA281:AM282" si="313">INDEX(AA$19:AA$58,MATCH($X281,$X$19:$X$58,0))</f>
        <v>113.02292384867039</v>
      </c>
      <c r="AB281" s="11">
        <f t="shared" si="313"/>
        <v>78.074736879713711</v>
      </c>
      <c r="AC281" s="11">
        <f t="shared" si="313"/>
        <v>69.504323468245772</v>
      </c>
      <c r="AD281" s="11">
        <f t="shared" si="313"/>
        <v>59.40328701177534</v>
      </c>
      <c r="AE281" s="11">
        <f t="shared" si="313"/>
        <v>48.563573197439865</v>
      </c>
      <c r="AF281" s="11">
        <f t="shared" si="313"/>
        <v>37.872410448681052</v>
      </c>
      <c r="AG281" s="11">
        <f t="shared" si="313"/>
        <v>29.396904852311884</v>
      </c>
      <c r="AH281" s="11">
        <f t="shared" si="313"/>
        <v>25.486362237007739</v>
      </c>
      <c r="AI281" s="11">
        <f t="shared" si="313"/>
        <v>20.726380265487947</v>
      </c>
      <c r="AJ281" s="11">
        <f t="shared" si="313"/>
        <v>13.944004917296782</v>
      </c>
      <c r="AK281" s="11">
        <f t="shared" si="313"/>
        <v>0.84928953111233363</v>
      </c>
      <c r="AL281" s="11">
        <f t="shared" si="313"/>
        <v>0</v>
      </c>
      <c r="AM281" s="11">
        <f t="shared" si="313"/>
        <v>0</v>
      </c>
      <c r="AN281" s="232"/>
      <c r="AO281" s="232"/>
      <c r="AP281" s="232"/>
      <c r="AQ281" s="232"/>
      <c r="AR281" s="232"/>
      <c r="AS281" s="232"/>
      <c r="AT281" s="232"/>
      <c r="AU281" s="232"/>
      <c r="AV281" s="232"/>
      <c r="AW281" s="232"/>
      <c r="AX281" s="232"/>
      <c r="AY281" s="232"/>
      <c r="AZ281" s="232"/>
      <c r="BA281" s="232"/>
      <c r="BB281" s="232"/>
      <c r="BC281" s="232"/>
    </row>
    <row r="282" spans="1:55" x14ac:dyDescent="0.35">
      <c r="A282" s="8" t="str">
        <v>WN346</v>
      </c>
      <c r="B282" s="95" t="s">
        <v>277</v>
      </c>
      <c r="C282" s="95" t="s">
        <v>19</v>
      </c>
      <c r="D282" s="95"/>
      <c r="E282" s="42"/>
      <c r="F282" s="42"/>
      <c r="G282" s="42"/>
      <c r="H282" s="42"/>
      <c r="I282" s="42"/>
      <c r="J282" s="64">
        <f t="shared" ref="J282:S282" si="314">J193*(1-$B$4)</f>
        <v>-5.5404259697870106E-2</v>
      </c>
      <c r="K282" s="64">
        <f t="shared" si="314"/>
        <v>-7.2040847418181467E-2</v>
      </c>
      <c r="L282" s="64">
        <f t="shared" si="314"/>
        <v>-9.54209111807649E-2</v>
      </c>
      <c r="M282" s="64">
        <f t="shared" si="314"/>
        <v>-0.11472024117941954</v>
      </c>
      <c r="N282" s="64">
        <f t="shared" si="314"/>
        <v>-8.591713605096106E-2</v>
      </c>
      <c r="O282" s="64">
        <f t="shared" si="314"/>
        <v>-0.12171638762409956</v>
      </c>
      <c r="P282" s="64">
        <f t="shared" si="314"/>
        <v>-0.20084345062915032</v>
      </c>
      <c r="Q282" s="64">
        <f t="shared" si="314"/>
        <v>-0.54550957031253855</v>
      </c>
      <c r="R282" s="64">
        <f t="shared" si="314"/>
        <v>0</v>
      </c>
      <c r="S282" s="64">
        <f t="shared" si="314"/>
        <v>0</v>
      </c>
      <c r="W282" s="95" t="s">
        <v>245</v>
      </c>
      <c r="X282" s="95" t="s">
        <v>277</v>
      </c>
      <c r="Y282" s="11">
        <f>INDEX(Y$19:Y$58,MATCH($X282,$X$19:$X$58,0))</f>
        <v>2127.635819948679</v>
      </c>
      <c r="Z282" s="11">
        <f>INDEX(Z$19:Z$58,MATCH($X282,$X$19:$X$58,0))</f>
        <v>1744.9601506282447</v>
      </c>
      <c r="AA282" s="11">
        <f t="shared" si="313"/>
        <v>1504.602834139255</v>
      </c>
      <c r="AB282" s="11">
        <f t="shared" si="313"/>
        <v>1146.4618739852956</v>
      </c>
      <c r="AC282" s="11">
        <f t="shared" si="313"/>
        <v>1020.6125581473418</v>
      </c>
      <c r="AD282" s="11">
        <f t="shared" si="313"/>
        <v>872.28732968169368</v>
      </c>
      <c r="AE282" s="11">
        <f t="shared" si="313"/>
        <v>713.11524521865476</v>
      </c>
      <c r="AF282" s="11">
        <f t="shared" si="313"/>
        <v>556.12450826737097</v>
      </c>
      <c r="AG282" s="11">
        <f t="shared" si="313"/>
        <v>431.66883390555324</v>
      </c>
      <c r="AH282" s="11">
        <f t="shared" si="313"/>
        <v>374.24580317605938</v>
      </c>
      <c r="AI282" s="11">
        <f t="shared" si="313"/>
        <v>304.34946962052811</v>
      </c>
      <c r="AJ282" s="11">
        <f t="shared" si="313"/>
        <v>204.75598954593448</v>
      </c>
      <c r="AK282" s="11">
        <f t="shared" si="313"/>
        <v>12.471102770352486</v>
      </c>
      <c r="AL282" s="11">
        <f t="shared" si="313"/>
        <v>0</v>
      </c>
      <c r="AM282" s="11">
        <f t="shared" si="313"/>
        <v>0</v>
      </c>
      <c r="AN282" s="232"/>
      <c r="AO282" s="232"/>
      <c r="AP282" s="232"/>
      <c r="AQ282" s="232"/>
      <c r="AR282" s="232"/>
      <c r="AS282" s="232"/>
      <c r="AT282" s="232"/>
      <c r="AU282" s="232"/>
      <c r="AV282" s="232"/>
      <c r="AW282" s="232"/>
      <c r="AX282" s="232"/>
      <c r="AY282" s="232"/>
      <c r="AZ282" s="232"/>
      <c r="BA282" s="232"/>
      <c r="BB282" s="232"/>
      <c r="BC282" s="232"/>
    </row>
    <row r="283" spans="1:55" x14ac:dyDescent="0.35">
      <c r="A283" s="8" t="str">
        <v>WX130</v>
      </c>
      <c r="B283" s="95" t="s">
        <v>278</v>
      </c>
      <c r="C283" s="95" t="s">
        <v>19</v>
      </c>
      <c r="D283" s="95"/>
      <c r="E283" s="42"/>
      <c r="F283" s="42"/>
      <c r="G283" s="42"/>
      <c r="H283" s="42"/>
      <c r="I283" s="42"/>
      <c r="J283" s="64">
        <f t="shared" ref="J283:S283" si="315">J194*(1-$B$4)</f>
        <v>-5.5404259697870106E-2</v>
      </c>
      <c r="K283" s="64">
        <f t="shared" si="315"/>
        <v>-7.2040847418181383E-2</v>
      </c>
      <c r="L283" s="64">
        <f t="shared" si="315"/>
        <v>-9.5420911180764997E-2</v>
      </c>
      <c r="M283" s="64">
        <f t="shared" si="315"/>
        <v>-0.11472024117941954</v>
      </c>
      <c r="N283" s="64">
        <f t="shared" si="315"/>
        <v>-8.591713605096106E-2</v>
      </c>
      <c r="O283" s="64">
        <f t="shared" si="315"/>
        <v>-0.12171638762409948</v>
      </c>
      <c r="P283" s="64">
        <f t="shared" si="315"/>
        <v>-0.20084345062915043</v>
      </c>
      <c r="Q283" s="64">
        <f t="shared" si="315"/>
        <v>-0.54550957031253844</v>
      </c>
      <c r="R283" s="64">
        <f t="shared" si="315"/>
        <v>0</v>
      </c>
      <c r="S283" s="64">
        <f t="shared" si="315"/>
        <v>0</v>
      </c>
      <c r="W283" s="95" t="s">
        <v>246</v>
      </c>
      <c r="X283" s="95" t="s">
        <v>278</v>
      </c>
      <c r="Y283" s="11">
        <f t="shared" ref="Y283:AM300" si="316">INDEX(Y$19:Y$58,MATCH($X283,$X$19:$X$58,0))</f>
        <v>20892.880049973028</v>
      </c>
      <c r="Z283" s="11">
        <f t="shared" si="316"/>
        <v>17965.804915216038</v>
      </c>
      <c r="AA283" s="11">
        <f t="shared" si="316"/>
        <v>17860.236636209451</v>
      </c>
      <c r="AB283" s="11">
        <f t="shared" si="316"/>
        <v>10747.90590266958</v>
      </c>
      <c r="AC283" s="11">
        <f t="shared" si="316"/>
        <v>9568.0876852178735</v>
      </c>
      <c r="AD283" s="11">
        <f t="shared" si="316"/>
        <v>8177.5612013330729</v>
      </c>
      <c r="AE283" s="11">
        <f t="shared" si="316"/>
        <v>6685.3470902840936</v>
      </c>
      <c r="AF283" s="11">
        <f t="shared" si="316"/>
        <v>5213.5827807761507</v>
      </c>
      <c r="AG283" s="11">
        <f t="shared" si="316"/>
        <v>4046.8297404467344</v>
      </c>
      <c r="AH283" s="11">
        <f t="shared" si="316"/>
        <v>3508.4975508368952</v>
      </c>
      <c r="AI283" s="11">
        <f t="shared" si="316"/>
        <v>2853.2300421276686</v>
      </c>
      <c r="AJ283" s="11">
        <f t="shared" si="316"/>
        <v>1919.5562962749914</v>
      </c>
      <c r="AK283" s="11">
        <f t="shared" si="316"/>
        <v>116.91469391156534</v>
      </c>
      <c r="AL283" s="11">
        <f t="shared" si="316"/>
        <v>0</v>
      </c>
      <c r="AM283" s="11">
        <f t="shared" si="316"/>
        <v>0</v>
      </c>
      <c r="AN283" s="232"/>
      <c r="AO283" s="232"/>
      <c r="AP283" s="232"/>
      <c r="AQ283" s="232"/>
      <c r="AR283" s="232"/>
      <c r="AS283" s="232"/>
      <c r="AT283" s="232"/>
      <c r="AU283" s="232"/>
      <c r="AV283" s="232"/>
      <c r="AW283" s="232"/>
      <c r="AX283" s="232"/>
      <c r="AY283" s="232"/>
      <c r="AZ283" s="232"/>
      <c r="BA283" s="232"/>
      <c r="BB283" s="232"/>
      <c r="BC283" s="232"/>
    </row>
    <row r="284" spans="1:55" x14ac:dyDescent="0.35">
      <c r="A284" s="8" t="str">
        <v>WX347</v>
      </c>
      <c r="B284" s="95" t="s">
        <v>279</v>
      </c>
      <c r="C284" s="95" t="s">
        <v>19</v>
      </c>
      <c r="D284" s="95"/>
      <c r="E284" s="42"/>
      <c r="F284" s="42"/>
      <c r="G284" s="42"/>
      <c r="H284" s="42"/>
      <c r="I284" s="42"/>
      <c r="J284" s="64">
        <f t="shared" ref="J284:S284" si="317">J195*(1-$B$4)</f>
        <v>-5.5404259697870106E-2</v>
      </c>
      <c r="K284" s="64">
        <f t="shared" si="317"/>
        <v>-7.2040847418181383E-2</v>
      </c>
      <c r="L284" s="64">
        <f t="shared" si="317"/>
        <v>-9.5420911180764997E-2</v>
      </c>
      <c r="M284" s="64">
        <f t="shared" si="317"/>
        <v>-0.11472024117941954</v>
      </c>
      <c r="N284" s="64">
        <f t="shared" si="317"/>
        <v>-8.5917136050960963E-2</v>
      </c>
      <c r="O284" s="64">
        <f t="shared" si="317"/>
        <v>-0.12171638762409964</v>
      </c>
      <c r="P284" s="64">
        <f t="shared" si="317"/>
        <v>-0.20084345062915032</v>
      </c>
      <c r="Q284" s="64">
        <f t="shared" si="317"/>
        <v>-0.54550957031253844</v>
      </c>
      <c r="R284" s="64">
        <f t="shared" si="317"/>
        <v>0</v>
      </c>
      <c r="S284" s="64">
        <f t="shared" si="317"/>
        <v>0</v>
      </c>
      <c r="W284" s="95" t="s">
        <v>247</v>
      </c>
      <c r="X284" s="95" t="s">
        <v>279</v>
      </c>
      <c r="Y284" s="11">
        <f t="shared" si="316"/>
        <v>292894.09739784052</v>
      </c>
      <c r="Z284" s="11">
        <f t="shared" si="316"/>
        <v>240214.29020958458</v>
      </c>
      <c r="AA284" s="11">
        <f t="shared" si="316"/>
        <v>219589.01362011925</v>
      </c>
      <c r="AB284" s="11">
        <f t="shared" si="316"/>
        <v>157823.96246273929</v>
      </c>
      <c r="AC284" s="11">
        <f t="shared" si="316"/>
        <v>140499.32380752888</v>
      </c>
      <c r="AD284" s="11">
        <f t="shared" si="316"/>
        <v>120080.61140127582</v>
      </c>
      <c r="AE284" s="11">
        <f t="shared" si="316"/>
        <v>98168.701678464771</v>
      </c>
      <c r="AF284" s="11">
        <f t="shared" si="316"/>
        <v>76557.080099224171</v>
      </c>
      <c r="AG284" s="11">
        <f t="shared" si="316"/>
        <v>59424.292586216681</v>
      </c>
      <c r="AH284" s="11">
        <f t="shared" si="316"/>
        <v>51519.336955337501</v>
      </c>
      <c r="AI284" s="11">
        <f t="shared" si="316"/>
        <v>41897.284470500344</v>
      </c>
      <c r="AJ284" s="11">
        <f t="shared" si="316"/>
        <v>28187.070448129951</v>
      </c>
      <c r="AK284" s="11">
        <f t="shared" si="316"/>
        <v>1716.7939904143027</v>
      </c>
      <c r="AL284" s="11">
        <f t="shared" si="316"/>
        <v>0</v>
      </c>
      <c r="AM284" s="11">
        <f t="shared" si="316"/>
        <v>0</v>
      </c>
      <c r="AN284" s="232"/>
      <c r="AO284" s="232"/>
      <c r="AP284" s="232"/>
      <c r="AQ284" s="232"/>
      <c r="AR284" s="232"/>
      <c r="AS284" s="232"/>
      <c r="AT284" s="232"/>
      <c r="AU284" s="232"/>
      <c r="AV284" s="232"/>
      <c r="AW284" s="232"/>
      <c r="AX284" s="232"/>
      <c r="AY284" s="232"/>
      <c r="AZ284" s="232"/>
      <c r="BA284" s="232"/>
      <c r="BB284" s="232"/>
      <c r="BC284" s="232"/>
    </row>
    <row r="285" spans="1:55" x14ac:dyDescent="0.35">
      <c r="A285" s="8" t="str">
        <v>WX129</v>
      </c>
      <c r="B285" s="95" t="s">
        <v>280</v>
      </c>
      <c r="C285" s="95" t="s">
        <v>19</v>
      </c>
      <c r="D285" s="95"/>
      <c r="E285" s="42"/>
      <c r="F285" s="42"/>
      <c r="G285" s="42"/>
      <c r="H285" s="42"/>
      <c r="I285" s="42"/>
      <c r="J285" s="64">
        <f t="shared" ref="J285:S285" si="318">J196*(1-$B$4)</f>
        <v>-0.15641750523722342</v>
      </c>
      <c r="K285" s="64">
        <f t="shared" si="318"/>
        <v>-0.18884039600424726</v>
      </c>
      <c r="L285" s="64">
        <f t="shared" si="318"/>
        <v>-0.22100550628831686</v>
      </c>
      <c r="M285" s="64">
        <f t="shared" si="318"/>
        <v>-0.21205433561215017</v>
      </c>
      <c r="N285" s="64">
        <f t="shared" si="318"/>
        <v>-0.12746459048513756</v>
      </c>
      <c r="O285" s="64">
        <f t="shared" si="318"/>
        <v>0</v>
      </c>
      <c r="P285" s="64">
        <f t="shared" si="318"/>
        <v>0</v>
      </c>
      <c r="Q285" s="64">
        <f t="shared" si="318"/>
        <v>0</v>
      </c>
      <c r="R285" s="64">
        <f t="shared" si="318"/>
        <v>0</v>
      </c>
      <c r="S285" s="64">
        <f t="shared" si="318"/>
        <v>0</v>
      </c>
      <c r="W285" s="95" t="s">
        <v>250</v>
      </c>
      <c r="X285" s="95" t="s">
        <v>282</v>
      </c>
      <c r="Y285" s="11">
        <f t="shared" si="316"/>
        <v>503149.141568886</v>
      </c>
      <c r="Z285" s="11">
        <f t="shared" si="316"/>
        <v>453715.15810264141</v>
      </c>
      <c r="AA285" s="11">
        <f t="shared" si="316"/>
        <v>381784.49185259419</v>
      </c>
      <c r="AB285" s="11">
        <f t="shared" si="316"/>
        <v>324015.01332023257</v>
      </c>
      <c r="AC285" s="11">
        <f t="shared" si="316"/>
        <v>252945.92958691026</v>
      </c>
      <c r="AD285" s="11">
        <f t="shared" si="316"/>
        <v>173649.97950656203</v>
      </c>
      <c r="AE285" s="11">
        <f t="shared" si="316"/>
        <v>103060.21210561476</v>
      </c>
      <c r="AF285" s="11">
        <f t="shared" si="316"/>
        <v>45326.824598342704</v>
      </c>
      <c r="AG285" s="11">
        <f t="shared" si="316"/>
        <v>11243.801661133542</v>
      </c>
      <c r="AH285" s="11">
        <f t="shared" si="316"/>
        <v>0</v>
      </c>
      <c r="AI285" s="11">
        <f t="shared" si="316"/>
        <v>0</v>
      </c>
      <c r="AJ285" s="11">
        <f t="shared" si="316"/>
        <v>0</v>
      </c>
      <c r="AK285" s="11">
        <f t="shared" si="316"/>
        <v>0</v>
      </c>
      <c r="AL285" s="11">
        <f t="shared" si="316"/>
        <v>0</v>
      </c>
      <c r="AM285" s="11">
        <f t="shared" si="316"/>
        <v>0</v>
      </c>
      <c r="AN285" s="232"/>
      <c r="AO285" s="232"/>
      <c r="AP285" s="232"/>
      <c r="AQ285" s="232"/>
      <c r="AR285" s="232"/>
      <c r="AS285" s="232"/>
      <c r="AT285" s="232"/>
      <c r="AU285" s="232"/>
      <c r="AV285" s="232"/>
      <c r="AW285" s="232"/>
      <c r="AX285" s="232"/>
      <c r="AY285" s="232"/>
      <c r="AZ285" s="232"/>
      <c r="BA285" s="232"/>
      <c r="BB285" s="232"/>
      <c r="BC285" s="232"/>
    </row>
    <row r="286" spans="1:55" x14ac:dyDescent="0.35">
      <c r="A286" s="8" t="str">
        <v>WN123</v>
      </c>
      <c r="B286" s="95" t="s">
        <v>281</v>
      </c>
      <c r="C286" s="95" t="s">
        <v>19</v>
      </c>
      <c r="D286" s="95"/>
      <c r="E286" s="42"/>
      <c r="F286" s="42"/>
      <c r="G286" s="42"/>
      <c r="H286" s="42"/>
      <c r="I286" s="42"/>
      <c r="J286" s="64">
        <f t="shared" ref="J286:S286" si="319">J197*(1-$B$4)</f>
        <v>0</v>
      </c>
      <c r="K286" s="64">
        <f t="shared" si="319"/>
        <v>0</v>
      </c>
      <c r="L286" s="64">
        <f t="shared" si="319"/>
        <v>0</v>
      </c>
      <c r="M286" s="64">
        <f t="shared" si="319"/>
        <v>0</v>
      </c>
      <c r="N286" s="64">
        <f t="shared" si="319"/>
        <v>0</v>
      </c>
      <c r="O286" s="64">
        <f t="shared" si="319"/>
        <v>0</v>
      </c>
      <c r="P286" s="64">
        <f t="shared" si="319"/>
        <v>0</v>
      </c>
      <c r="Q286" s="64">
        <f t="shared" si="319"/>
        <v>0</v>
      </c>
      <c r="R286" s="64">
        <f t="shared" si="319"/>
        <v>0</v>
      </c>
      <c r="S286" s="64">
        <f t="shared" si="319"/>
        <v>0</v>
      </c>
      <c r="W286" s="95" t="s">
        <v>251</v>
      </c>
      <c r="X286" s="95" t="s">
        <v>283</v>
      </c>
      <c r="Y286" s="11">
        <f t="shared" si="316"/>
        <v>233960.99983617439</v>
      </c>
      <c r="Z286" s="11">
        <f t="shared" si="316"/>
        <v>202518.8980937264</v>
      </c>
      <c r="AA286" s="11">
        <f t="shared" si="316"/>
        <v>174062.42372520154</v>
      </c>
      <c r="AB286" s="11">
        <f t="shared" si="316"/>
        <v>139149.02719484395</v>
      </c>
      <c r="AC286" s="11">
        <f t="shared" si="316"/>
        <v>107655.7591456268</v>
      </c>
      <c r="AD286" s="11">
        <f t="shared" si="316"/>
        <v>73385.943348799352</v>
      </c>
      <c r="AE286" s="11">
        <f t="shared" si="316"/>
        <v>43328.488525222005</v>
      </c>
      <c r="AF286" s="11">
        <f t="shared" si="316"/>
        <v>18958.799111474251</v>
      </c>
      <c r="AG286" s="11">
        <f t="shared" si="316"/>
        <v>4683.2732805953838</v>
      </c>
      <c r="AH286" s="11">
        <f t="shared" si="316"/>
        <v>0</v>
      </c>
      <c r="AI286" s="11">
        <f t="shared" si="316"/>
        <v>0</v>
      </c>
      <c r="AJ286" s="11">
        <f t="shared" si="316"/>
        <v>0</v>
      </c>
      <c r="AK286" s="11">
        <f t="shared" si="316"/>
        <v>0</v>
      </c>
      <c r="AL286" s="11">
        <f t="shared" si="316"/>
        <v>0</v>
      </c>
      <c r="AM286" s="11">
        <f t="shared" si="316"/>
        <v>0</v>
      </c>
      <c r="AN286" s="232"/>
      <c r="AO286" s="232"/>
      <c r="AP286" s="232"/>
      <c r="AQ286" s="232"/>
      <c r="AR286" s="232"/>
      <c r="AS286" s="232"/>
      <c r="AT286" s="232"/>
      <c r="AU286" s="232"/>
      <c r="AV286" s="232"/>
      <c r="AW286" s="232"/>
      <c r="AX286" s="232"/>
      <c r="AY286" s="232"/>
      <c r="AZ286" s="232"/>
      <c r="BA286" s="232"/>
      <c r="BB286" s="232"/>
      <c r="BC286" s="232"/>
    </row>
    <row r="287" spans="1:55" x14ac:dyDescent="0.35">
      <c r="A287" s="8" t="str">
        <v>WN300</v>
      </c>
      <c r="B287" s="95" t="s">
        <v>282</v>
      </c>
      <c r="C287" s="95" t="s">
        <v>199</v>
      </c>
      <c r="D287" s="95"/>
      <c r="E287" s="42"/>
      <c r="F287" s="42"/>
      <c r="G287" s="42"/>
      <c r="H287" s="42"/>
      <c r="I287" s="42"/>
      <c r="J287" s="64">
        <f t="shared" ref="J287:S287" si="320">J198*(1-$B$4)</f>
        <v>-0.21620961487272983</v>
      </c>
      <c r="K287" s="64">
        <f t="shared" si="320"/>
        <v>-0.27546318115369434</v>
      </c>
      <c r="L287" s="64">
        <f t="shared" si="320"/>
        <v>-0.37336397690632622</v>
      </c>
      <c r="M287" s="64">
        <f t="shared" si="320"/>
        <v>-0.49551223956130053</v>
      </c>
      <c r="N287" s="64">
        <f t="shared" si="320"/>
        <v>0</v>
      </c>
      <c r="O287" s="64">
        <f t="shared" si="320"/>
        <v>0</v>
      </c>
      <c r="P287" s="64">
        <f t="shared" si="320"/>
        <v>0</v>
      </c>
      <c r="Q287" s="64">
        <f t="shared" si="320"/>
        <v>0</v>
      </c>
      <c r="R287" s="64">
        <f t="shared" si="320"/>
        <v>0</v>
      </c>
      <c r="S287" s="64">
        <f t="shared" si="320"/>
        <v>0</v>
      </c>
      <c r="W287" s="95" t="s">
        <v>252</v>
      </c>
      <c r="X287" s="95" t="s">
        <v>284</v>
      </c>
      <c r="Y287" s="11">
        <f t="shared" si="316"/>
        <v>660566.4600630796</v>
      </c>
      <c r="Z287" s="11">
        <f t="shared" si="316"/>
        <v>597628.81174461299</v>
      </c>
      <c r="AA287" s="11">
        <f t="shared" si="316"/>
        <v>516418.380325593</v>
      </c>
      <c r="AB287" s="11">
        <f t="shared" si="316"/>
        <v>423696.97232201253</v>
      </c>
      <c r="AC287" s="11">
        <f t="shared" si="316"/>
        <v>330763.76131136098</v>
      </c>
      <c r="AD287" s="11">
        <f t="shared" si="316"/>
        <v>227072.72051000234</v>
      </c>
      <c r="AE287" s="11">
        <f t="shared" si="316"/>
        <v>134766.28563768693</v>
      </c>
      <c r="AF287" s="11">
        <f t="shared" si="316"/>
        <v>59271.445944722553</v>
      </c>
      <c r="AG287" s="11">
        <f t="shared" si="316"/>
        <v>14702.913523649429</v>
      </c>
      <c r="AH287" s="11">
        <f t="shared" si="316"/>
        <v>0</v>
      </c>
      <c r="AI287" s="11">
        <f t="shared" si="316"/>
        <v>0</v>
      </c>
      <c r="AJ287" s="11">
        <f t="shared" si="316"/>
        <v>0</v>
      </c>
      <c r="AK287" s="11">
        <f t="shared" si="316"/>
        <v>0</v>
      </c>
      <c r="AL287" s="11">
        <f t="shared" si="316"/>
        <v>0</v>
      </c>
      <c r="AM287" s="11">
        <f t="shared" si="316"/>
        <v>0</v>
      </c>
      <c r="AN287" s="232"/>
      <c r="AO287" s="232"/>
      <c r="AP287" s="232"/>
      <c r="AQ287" s="232"/>
      <c r="AR287" s="232"/>
      <c r="AS287" s="232"/>
      <c r="AT287" s="232"/>
      <c r="AU287" s="232"/>
      <c r="AV287" s="232"/>
      <c r="AW287" s="232"/>
      <c r="AX287" s="232"/>
      <c r="AY287" s="232"/>
      <c r="AZ287" s="232"/>
      <c r="BA287" s="232"/>
      <c r="BB287" s="232"/>
      <c r="BC287" s="232"/>
    </row>
    <row r="288" spans="1:55" x14ac:dyDescent="0.35">
      <c r="A288" s="8" t="str">
        <v>WN301</v>
      </c>
      <c r="B288" s="95" t="s">
        <v>283</v>
      </c>
      <c r="C288" s="95" t="s">
        <v>199</v>
      </c>
      <c r="D288" s="95"/>
      <c r="E288" s="42"/>
      <c r="F288" s="42"/>
      <c r="G288" s="42"/>
      <c r="H288" s="42"/>
      <c r="I288" s="42"/>
      <c r="J288" s="64">
        <f t="shared" ref="J288:S288" si="321">J199*(1-$B$4)</f>
        <v>-0.21929155034098644</v>
      </c>
      <c r="K288" s="64">
        <f t="shared" si="321"/>
        <v>-0.27742170686742401</v>
      </c>
      <c r="L288" s="64">
        <f t="shared" si="321"/>
        <v>-0.37479695044246664</v>
      </c>
      <c r="M288" s="64">
        <f t="shared" si="321"/>
        <v>-0.49617278274782906</v>
      </c>
      <c r="N288" s="64">
        <f t="shared" si="321"/>
        <v>0</v>
      </c>
      <c r="O288" s="64">
        <f t="shared" si="321"/>
        <v>0</v>
      </c>
      <c r="P288" s="64">
        <f t="shared" si="321"/>
        <v>0</v>
      </c>
      <c r="Q288" s="64">
        <f t="shared" si="321"/>
        <v>0</v>
      </c>
      <c r="R288" s="64">
        <f t="shared" si="321"/>
        <v>0</v>
      </c>
      <c r="S288" s="64">
        <f t="shared" si="321"/>
        <v>0</v>
      </c>
      <c r="W288" s="95" t="s">
        <v>253</v>
      </c>
      <c r="X288" s="95" t="s">
        <v>285</v>
      </c>
      <c r="Y288" s="11">
        <f t="shared" si="316"/>
        <v>451137.71284206118</v>
      </c>
      <c r="Z288" s="11">
        <f t="shared" si="316"/>
        <v>390509.1556168489</v>
      </c>
      <c r="AA288" s="11">
        <f t="shared" si="316"/>
        <v>270250.25889319275</v>
      </c>
      <c r="AB288" s="11">
        <f t="shared" si="316"/>
        <v>268315.54796242382</v>
      </c>
      <c r="AC288" s="11">
        <f t="shared" si="316"/>
        <v>207588.32877805349</v>
      </c>
      <c r="AD288" s="11">
        <f t="shared" si="316"/>
        <v>141507.20274027259</v>
      </c>
      <c r="AE288" s="11">
        <f t="shared" si="316"/>
        <v>83548.605228476328</v>
      </c>
      <c r="AF288" s="11">
        <f t="shared" si="316"/>
        <v>36557.500076387303</v>
      </c>
      <c r="AG288" s="11">
        <f t="shared" si="316"/>
        <v>9030.5700433045549</v>
      </c>
      <c r="AH288" s="11">
        <f t="shared" si="316"/>
        <v>0</v>
      </c>
      <c r="AI288" s="11">
        <f t="shared" si="316"/>
        <v>0</v>
      </c>
      <c r="AJ288" s="11">
        <f t="shared" si="316"/>
        <v>0</v>
      </c>
      <c r="AK288" s="11">
        <f t="shared" si="316"/>
        <v>0</v>
      </c>
      <c r="AL288" s="11">
        <f t="shared" si="316"/>
        <v>0</v>
      </c>
      <c r="AM288" s="11">
        <f t="shared" si="316"/>
        <v>0</v>
      </c>
      <c r="AN288" s="232"/>
      <c r="AO288" s="232"/>
      <c r="AP288" s="232"/>
      <c r="AQ288" s="232"/>
      <c r="AR288" s="232"/>
      <c r="AS288" s="232"/>
      <c r="AT288" s="232"/>
      <c r="AU288" s="232"/>
      <c r="AV288" s="232"/>
      <c r="AW288" s="232"/>
      <c r="AX288" s="232"/>
      <c r="AY288" s="232"/>
      <c r="AZ288" s="232"/>
      <c r="BA288" s="232"/>
      <c r="BB288" s="232"/>
      <c r="BC288" s="232"/>
    </row>
    <row r="289" spans="1:55" x14ac:dyDescent="0.35">
      <c r="A289" s="8" t="str">
        <v>WX310</v>
      </c>
      <c r="B289" s="95" t="s">
        <v>284</v>
      </c>
      <c r="C289" s="95" t="s">
        <v>199</v>
      </c>
      <c r="D289" s="95"/>
      <c r="E289" s="42"/>
      <c r="F289" s="42"/>
      <c r="G289" s="42"/>
      <c r="H289" s="42"/>
      <c r="I289" s="42"/>
      <c r="J289" s="64">
        <f t="shared" ref="J289:S289" si="322">J200*(1-$B$4)</f>
        <v>-0.21620961487272983</v>
      </c>
      <c r="K289" s="64">
        <f t="shared" si="322"/>
        <v>-0.27546318115369434</v>
      </c>
      <c r="L289" s="64">
        <f t="shared" si="322"/>
        <v>-0.37336397690632622</v>
      </c>
      <c r="M289" s="64">
        <f t="shared" si="322"/>
        <v>-0.49551223956130031</v>
      </c>
      <c r="N289" s="64">
        <f t="shared" si="322"/>
        <v>0</v>
      </c>
      <c r="O289" s="64">
        <f t="shared" si="322"/>
        <v>0</v>
      </c>
      <c r="P289" s="64">
        <f t="shared" si="322"/>
        <v>0</v>
      </c>
      <c r="Q289" s="64">
        <f t="shared" si="322"/>
        <v>0</v>
      </c>
      <c r="R289" s="64">
        <f t="shared" si="322"/>
        <v>0</v>
      </c>
      <c r="S289" s="64">
        <f t="shared" si="322"/>
        <v>0</v>
      </c>
      <c r="W289" s="95" t="s">
        <v>262</v>
      </c>
      <c r="X289" s="95" t="s">
        <v>294</v>
      </c>
      <c r="Y289" s="11">
        <f t="shared" si="316"/>
        <v>6987.7417448048618</v>
      </c>
      <c r="Z289" s="11">
        <f t="shared" si="316"/>
        <v>8505.122022689493</v>
      </c>
      <c r="AA289" s="11">
        <f t="shared" si="316"/>
        <v>7665.2155196870417</v>
      </c>
      <c r="AB289" s="11">
        <f t="shared" si="316"/>
        <v>8212.9348044677208</v>
      </c>
      <c r="AC289" s="11">
        <f t="shared" si="316"/>
        <v>9254.4450291078556</v>
      </c>
      <c r="AD289" s="11">
        <f t="shared" si="316"/>
        <v>10142.99128462105</v>
      </c>
      <c r="AE289" s="11">
        <f t="shared" si="316"/>
        <v>10838.959456508017</v>
      </c>
      <c r="AF289" s="11">
        <f t="shared" si="316"/>
        <v>11565.652822571772</v>
      </c>
      <c r="AG289" s="11">
        <f t="shared" si="316"/>
        <v>12190.871365027</v>
      </c>
      <c r="AH289" s="11">
        <f t="shared" si="316"/>
        <v>12562.463528813825</v>
      </c>
      <c r="AI289" s="11">
        <f t="shared" si="316"/>
        <v>12939.761099280811</v>
      </c>
      <c r="AJ289" s="11">
        <f t="shared" si="316"/>
        <v>13322.831500855618</v>
      </c>
      <c r="AK289" s="11">
        <f t="shared" si="316"/>
        <v>0</v>
      </c>
      <c r="AL289" s="11">
        <f t="shared" si="316"/>
        <v>0</v>
      </c>
      <c r="AM289" s="11">
        <f t="shared" si="316"/>
        <v>0</v>
      </c>
      <c r="AN289" s="232"/>
      <c r="AO289" s="232"/>
      <c r="AP289" s="232"/>
      <c r="AQ289" s="232"/>
      <c r="AR289" s="232"/>
      <c r="AS289" s="232"/>
      <c r="AT289" s="232"/>
      <c r="AU289" s="232"/>
      <c r="AV289" s="232"/>
      <c r="AW289" s="232"/>
      <c r="AX289" s="232"/>
      <c r="AY289" s="232"/>
      <c r="AZ289" s="232"/>
      <c r="BA289" s="232"/>
      <c r="BB289" s="232"/>
      <c r="BC289" s="232"/>
    </row>
    <row r="290" spans="1:55" x14ac:dyDescent="0.35">
      <c r="A290" s="8" t="str">
        <v>WX311</v>
      </c>
      <c r="B290" s="95" t="s">
        <v>285</v>
      </c>
      <c r="C290" s="95" t="s">
        <v>199</v>
      </c>
      <c r="D290" s="95"/>
      <c r="E290" s="42"/>
      <c r="F290" s="42"/>
      <c r="G290" s="42"/>
      <c r="H290" s="42"/>
      <c r="I290" s="42"/>
      <c r="J290" s="64">
        <f t="shared" ref="J290:S290" si="323">J201*(1-$B$4)</f>
        <v>-0.21929155034098644</v>
      </c>
      <c r="K290" s="64">
        <f t="shared" si="323"/>
        <v>-0.27742170686742401</v>
      </c>
      <c r="L290" s="64">
        <f t="shared" si="323"/>
        <v>-0.37479695044246664</v>
      </c>
      <c r="M290" s="64">
        <f t="shared" si="323"/>
        <v>-0.49617278274782894</v>
      </c>
      <c r="N290" s="64">
        <f t="shared" si="323"/>
        <v>0</v>
      </c>
      <c r="O290" s="64">
        <f t="shared" si="323"/>
        <v>0</v>
      </c>
      <c r="P290" s="64">
        <f t="shared" si="323"/>
        <v>0</v>
      </c>
      <c r="Q290" s="64">
        <f t="shared" si="323"/>
        <v>0</v>
      </c>
      <c r="R290" s="64">
        <f t="shared" si="323"/>
        <v>0</v>
      </c>
      <c r="S290" s="64">
        <f t="shared" si="323"/>
        <v>0</v>
      </c>
      <c r="W290" s="95" t="s">
        <v>263</v>
      </c>
      <c r="X290" s="95" t="s">
        <v>295</v>
      </c>
      <c r="Y290" s="11">
        <f t="shared" si="316"/>
        <v>6512.0518704967062</v>
      </c>
      <c r="Z290" s="11">
        <f t="shared" si="316"/>
        <v>6791.7403406697886</v>
      </c>
      <c r="AA290" s="11">
        <f t="shared" si="316"/>
        <v>9367.2674930259127</v>
      </c>
      <c r="AB290" s="11">
        <f t="shared" si="316"/>
        <v>9345.7415050756263</v>
      </c>
      <c r="AC290" s="11">
        <f t="shared" si="316"/>
        <v>10530.906804218746</v>
      </c>
      <c r="AD290" s="11">
        <f t="shared" si="316"/>
        <v>11542.009877241055</v>
      </c>
      <c r="AE290" s="11">
        <f t="shared" si="316"/>
        <v>12333.972651215268</v>
      </c>
      <c r="AF290" s="11">
        <f t="shared" si="316"/>
        <v>13160.898532690757</v>
      </c>
      <c r="AG290" s="11">
        <f t="shared" si="316"/>
        <v>13872.353210108638</v>
      </c>
      <c r="AH290" s="11">
        <f t="shared" si="316"/>
        <v>14295.198927351425</v>
      </c>
      <c r="AI290" s="11">
        <f t="shared" si="316"/>
        <v>14724.536995657938</v>
      </c>
      <c r="AJ290" s="11">
        <f t="shared" si="316"/>
        <v>15160.444139279261</v>
      </c>
      <c r="AK290" s="11">
        <f t="shared" si="316"/>
        <v>0</v>
      </c>
      <c r="AL290" s="11">
        <f t="shared" si="316"/>
        <v>0</v>
      </c>
      <c r="AM290" s="11">
        <f t="shared" si="316"/>
        <v>0</v>
      </c>
      <c r="AN290" s="232"/>
      <c r="AO290" s="232"/>
      <c r="AP290" s="232"/>
      <c r="AQ290" s="232"/>
      <c r="AR290" s="232"/>
      <c r="AS290" s="232"/>
      <c r="AT290" s="232"/>
      <c r="AU290" s="232"/>
      <c r="AV290" s="232"/>
      <c r="AW290" s="232"/>
      <c r="AX290" s="232"/>
      <c r="AY290" s="232"/>
      <c r="AZ290" s="232"/>
      <c r="BA290" s="232"/>
      <c r="BB290" s="232"/>
      <c r="BC290" s="232"/>
    </row>
    <row r="291" spans="1:55" x14ac:dyDescent="0.35">
      <c r="A291" s="8" t="str">
        <v>WN302</v>
      </c>
      <c r="B291" s="95" t="s">
        <v>286</v>
      </c>
      <c r="C291" s="95" t="s">
        <v>199</v>
      </c>
      <c r="D291" s="95"/>
      <c r="E291" s="42"/>
      <c r="F291" s="42"/>
      <c r="G291" s="42"/>
      <c r="H291" s="42"/>
      <c r="I291" s="42"/>
      <c r="J291" s="64">
        <f t="shared" ref="J291:S291" si="324">J202*(1-$B$4)</f>
        <v>-0.21620961487272983</v>
      </c>
      <c r="K291" s="64">
        <f t="shared" si="324"/>
        <v>-0.27546318115369434</v>
      </c>
      <c r="L291" s="64">
        <f t="shared" si="324"/>
        <v>-0.37336397690632617</v>
      </c>
      <c r="M291" s="64">
        <f t="shared" si="324"/>
        <v>-0.49551223956130031</v>
      </c>
      <c r="N291" s="64">
        <f t="shared" si="324"/>
        <v>0</v>
      </c>
      <c r="O291" s="64">
        <f t="shared" si="324"/>
        <v>0</v>
      </c>
      <c r="P291" s="64">
        <f t="shared" si="324"/>
        <v>0</v>
      </c>
      <c r="Q291" s="64">
        <f t="shared" si="324"/>
        <v>0</v>
      </c>
      <c r="R291" s="64">
        <f t="shared" si="324"/>
        <v>0</v>
      </c>
      <c r="S291" s="64">
        <f t="shared" si="324"/>
        <v>0</v>
      </c>
      <c r="W291" s="95" t="s">
        <v>266</v>
      </c>
      <c r="X291" s="95" t="s">
        <v>298</v>
      </c>
      <c r="Y291" s="11">
        <f t="shared" si="316"/>
        <v>25553.733726530962</v>
      </c>
      <c r="Z291" s="11">
        <f t="shared" si="316"/>
        <v>58942.234491393428</v>
      </c>
      <c r="AA291" s="11">
        <f t="shared" si="316"/>
        <v>82447.147493545359</v>
      </c>
      <c r="AB291" s="11">
        <f t="shared" si="316"/>
        <v>107434.52467742437</v>
      </c>
      <c r="AC291" s="11">
        <f t="shared" si="316"/>
        <v>120571.53912291866</v>
      </c>
      <c r="AD291" s="11">
        <f t="shared" si="316"/>
        <v>161718.6929110972</v>
      </c>
      <c r="AE291" s="11">
        <f t="shared" si="316"/>
        <v>199972.56063134977</v>
      </c>
      <c r="AF291" s="11">
        <f t="shared" si="316"/>
        <v>201260.18182484395</v>
      </c>
      <c r="AG291" s="11">
        <f t="shared" si="316"/>
        <v>123157.94113179903</v>
      </c>
      <c r="AH291" s="11">
        <f t="shared" si="316"/>
        <v>41787.52577884608</v>
      </c>
      <c r="AI291" s="11">
        <f t="shared" si="316"/>
        <v>0</v>
      </c>
      <c r="AJ291" s="11">
        <f t="shared" si="316"/>
        <v>0</v>
      </c>
      <c r="AK291" s="11">
        <f t="shared" si="316"/>
        <v>0</v>
      </c>
      <c r="AL291" s="11">
        <f t="shared" si="316"/>
        <v>0</v>
      </c>
      <c r="AM291" s="11">
        <f t="shared" si="316"/>
        <v>0</v>
      </c>
      <c r="AN291" s="232"/>
      <c r="AO291" s="232"/>
      <c r="AP291" s="232"/>
      <c r="AQ291" s="232"/>
      <c r="AR291" s="232"/>
      <c r="AS291" s="232"/>
      <c r="AT291" s="232"/>
      <c r="AU291" s="232"/>
      <c r="AV291" s="232"/>
      <c r="AW291" s="232"/>
      <c r="AX291" s="232"/>
      <c r="AY291" s="232"/>
      <c r="AZ291" s="232"/>
      <c r="BA291" s="232"/>
      <c r="BB291" s="232"/>
      <c r="BC291" s="232"/>
    </row>
    <row r="292" spans="1:55" x14ac:dyDescent="0.35">
      <c r="A292" s="8" t="str">
        <v>WX312</v>
      </c>
      <c r="B292" s="95" t="s">
        <v>287</v>
      </c>
      <c r="C292" s="95" t="s">
        <v>199</v>
      </c>
      <c r="D292" s="95"/>
      <c r="E292" s="42"/>
      <c r="F292" s="42"/>
      <c r="G292" s="42"/>
      <c r="H292" s="42"/>
      <c r="I292" s="42"/>
      <c r="J292" s="64">
        <f t="shared" ref="J292:S292" si="325">J203*(1-$B$4)</f>
        <v>-0.21620961487272983</v>
      </c>
      <c r="K292" s="64">
        <f t="shared" si="325"/>
        <v>-0.27546318115369434</v>
      </c>
      <c r="L292" s="64">
        <f t="shared" si="325"/>
        <v>-0.37336397690632622</v>
      </c>
      <c r="M292" s="64">
        <f t="shared" si="325"/>
        <v>-0.49551223956130053</v>
      </c>
      <c r="N292" s="64">
        <f t="shared" si="325"/>
        <v>0</v>
      </c>
      <c r="O292" s="64">
        <f t="shared" si="325"/>
        <v>0</v>
      </c>
      <c r="P292" s="64">
        <f t="shared" si="325"/>
        <v>0</v>
      </c>
      <c r="Q292" s="64">
        <f t="shared" si="325"/>
        <v>0</v>
      </c>
      <c r="R292" s="64">
        <f t="shared" si="325"/>
        <v>0</v>
      </c>
      <c r="S292" s="64">
        <f t="shared" si="325"/>
        <v>0</v>
      </c>
      <c r="W292" s="95" t="s">
        <v>267</v>
      </c>
      <c r="X292" s="95" t="s">
        <v>299</v>
      </c>
      <c r="Y292" s="11">
        <f t="shared" si="316"/>
        <v>69461.117763956776</v>
      </c>
      <c r="Z292" s="11">
        <f t="shared" si="316"/>
        <v>151373.6151785453</v>
      </c>
      <c r="AA292" s="11">
        <f t="shared" si="316"/>
        <v>209109.19314467561</v>
      </c>
      <c r="AB292" s="11">
        <f t="shared" si="316"/>
        <v>254931.66957058405</v>
      </c>
      <c r="AC292" s="11">
        <f t="shared" si="316"/>
        <v>283638.3019433117</v>
      </c>
      <c r="AD292" s="11">
        <f t="shared" si="316"/>
        <v>321917.22229170369</v>
      </c>
      <c r="AE292" s="11">
        <f t="shared" si="316"/>
        <v>337692.04865350254</v>
      </c>
      <c r="AF292" s="11">
        <f t="shared" si="316"/>
        <v>341834.67750618252</v>
      </c>
      <c r="AG292" s="11">
        <f t="shared" si="316"/>
        <v>355587.34556366265</v>
      </c>
      <c r="AH292" s="11">
        <f t="shared" si="316"/>
        <v>326723.07184072427</v>
      </c>
      <c r="AI292" s="11">
        <f t="shared" si="316"/>
        <v>214571.84259071309</v>
      </c>
      <c r="AJ292" s="11">
        <f t="shared" si="316"/>
        <v>65271.762559648349</v>
      </c>
      <c r="AK292" s="11">
        <f t="shared" si="316"/>
        <v>0</v>
      </c>
      <c r="AL292" s="11">
        <f t="shared" si="316"/>
        <v>0</v>
      </c>
      <c r="AM292" s="11">
        <f t="shared" si="316"/>
        <v>0</v>
      </c>
      <c r="AN292" s="232"/>
      <c r="AO292" s="232"/>
      <c r="AP292" s="232"/>
      <c r="AQ292" s="232"/>
      <c r="AR292" s="232"/>
      <c r="AS292" s="232"/>
      <c r="AT292" s="232"/>
      <c r="AU292" s="232"/>
      <c r="AV292" s="232"/>
      <c r="AW292" s="232"/>
      <c r="AX292" s="232"/>
      <c r="AY292" s="232"/>
      <c r="AZ292" s="232"/>
      <c r="BA292" s="232"/>
      <c r="BB292" s="232"/>
      <c r="BC292" s="232"/>
    </row>
    <row r="293" spans="1:55" s="95" customFormat="1" x14ac:dyDescent="0.35">
      <c r="A293" s="8" t="str">
        <v>WX338</v>
      </c>
      <c r="B293" s="95" t="s">
        <v>288</v>
      </c>
      <c r="C293" s="95" t="s">
        <v>199</v>
      </c>
      <c r="E293" s="42"/>
      <c r="F293" s="42"/>
      <c r="G293" s="42"/>
      <c r="H293" s="42"/>
      <c r="I293" s="42"/>
      <c r="J293" s="64">
        <f t="shared" ref="J293:S293" si="326">J204*(1-$B$4)</f>
        <v>-0.21929155034098644</v>
      </c>
      <c r="K293" s="64">
        <f t="shared" si="326"/>
        <v>-0.27742170686742401</v>
      </c>
      <c r="L293" s="64">
        <f t="shared" si="326"/>
        <v>-0.37479695044246664</v>
      </c>
      <c r="M293" s="64">
        <f t="shared" si="326"/>
        <v>-0.49617278274782894</v>
      </c>
      <c r="N293" s="64">
        <f t="shared" si="326"/>
        <v>0</v>
      </c>
      <c r="O293" s="64">
        <f t="shared" si="326"/>
        <v>0</v>
      </c>
      <c r="P293" s="64">
        <f t="shared" si="326"/>
        <v>0</v>
      </c>
      <c r="Q293" s="64">
        <f t="shared" si="326"/>
        <v>0</v>
      </c>
      <c r="R293" s="64">
        <f t="shared" si="326"/>
        <v>0</v>
      </c>
      <c r="S293" s="64">
        <f t="shared" si="326"/>
        <v>0</v>
      </c>
      <c r="W293" s="95" t="s">
        <v>268</v>
      </c>
      <c r="X293" s="95" t="s">
        <v>300</v>
      </c>
      <c r="Y293" s="11">
        <f>INDEX(Y$19:Y$58,MATCH($X293,$X$19:$X$58,0))</f>
        <v>17322.888771499522</v>
      </c>
      <c r="Z293" s="11">
        <f>INDEX(Z$19:Z$58,MATCH($X293,$X$19:$X$58,0))</f>
        <v>39956.970005442068</v>
      </c>
      <c r="AA293" s="11">
        <f t="shared" si="316"/>
        <v>57571.91025698022</v>
      </c>
      <c r="AB293" s="11">
        <f t="shared" si="316"/>
        <v>72829.917581621165</v>
      </c>
      <c r="AC293" s="11">
        <f t="shared" si="316"/>
        <v>81735.506192048226</v>
      </c>
      <c r="AD293" s="11">
        <f t="shared" si="316"/>
        <v>109629.1821598915</v>
      </c>
      <c r="AE293" s="11">
        <f t="shared" si="316"/>
        <v>135561.49806680658</v>
      </c>
      <c r="AF293" s="11">
        <f t="shared" si="316"/>
        <v>136434.3771127194</v>
      </c>
      <c r="AG293" s="11">
        <f t="shared" si="316"/>
        <v>83488.829397091278</v>
      </c>
      <c r="AH293" s="11">
        <f t="shared" si="316"/>
        <v>28327.784458032304</v>
      </c>
      <c r="AI293" s="11">
        <f t="shared" si="316"/>
        <v>0</v>
      </c>
      <c r="AJ293" s="11">
        <f t="shared" si="316"/>
        <v>0</v>
      </c>
      <c r="AK293" s="11">
        <f t="shared" si="316"/>
        <v>0</v>
      </c>
      <c r="AL293" s="11">
        <f t="shared" si="316"/>
        <v>0</v>
      </c>
      <c r="AM293" s="11">
        <f t="shared" si="316"/>
        <v>0</v>
      </c>
      <c r="AN293" s="232"/>
      <c r="AO293" s="232"/>
      <c r="AP293" s="232"/>
      <c r="AQ293" s="232"/>
      <c r="AR293" s="232"/>
      <c r="AS293" s="232"/>
      <c r="AT293" s="232"/>
      <c r="AU293" s="232"/>
      <c r="AV293" s="232"/>
      <c r="AW293" s="232"/>
      <c r="AX293" s="232"/>
      <c r="AY293" s="232"/>
      <c r="AZ293" s="232"/>
      <c r="BA293" s="232"/>
      <c r="BB293" s="232"/>
      <c r="BC293" s="232"/>
    </row>
    <row r="294" spans="1:55" s="95" customFormat="1" x14ac:dyDescent="0.35">
      <c r="A294" s="8" t="str">
        <v>WN336</v>
      </c>
      <c r="B294" s="95" t="s">
        <v>289</v>
      </c>
      <c r="C294" s="95" t="s">
        <v>199</v>
      </c>
      <c r="E294" s="42"/>
      <c r="F294" s="42"/>
      <c r="G294" s="42"/>
      <c r="H294" s="42"/>
      <c r="I294" s="42"/>
      <c r="J294" s="64">
        <f t="shared" ref="J294:S294" si="327">J205*(1-$B$4)</f>
        <v>-0.21929155034098644</v>
      </c>
      <c r="K294" s="64">
        <f t="shared" si="327"/>
        <v>-0.27742170686742401</v>
      </c>
      <c r="L294" s="64">
        <f t="shared" si="327"/>
        <v>-0.37479695044246664</v>
      </c>
      <c r="M294" s="64">
        <f t="shared" si="327"/>
        <v>-0.49617278274782894</v>
      </c>
      <c r="N294" s="64">
        <f t="shared" si="327"/>
        <v>0</v>
      </c>
      <c r="O294" s="64">
        <f t="shared" si="327"/>
        <v>0</v>
      </c>
      <c r="P294" s="64">
        <f t="shared" si="327"/>
        <v>0</v>
      </c>
      <c r="Q294" s="64">
        <f t="shared" si="327"/>
        <v>0</v>
      </c>
      <c r="R294" s="64">
        <f t="shared" si="327"/>
        <v>0</v>
      </c>
      <c r="S294" s="64">
        <f t="shared" si="327"/>
        <v>0</v>
      </c>
      <c r="W294" s="95" t="s">
        <v>269</v>
      </c>
      <c r="X294" s="95" t="s">
        <v>301</v>
      </c>
      <c r="Y294" s="11">
        <f t="shared" si="316"/>
        <v>48344.561178567252</v>
      </c>
      <c r="Z294" s="11">
        <f t="shared" si="316"/>
        <v>105355.21505266393</v>
      </c>
      <c r="AA294" s="11">
        <f t="shared" si="316"/>
        <v>180016.02997843258</v>
      </c>
      <c r="AB294" s="11">
        <f t="shared" si="316"/>
        <v>177431.05916882586</v>
      </c>
      <c r="AC294" s="11">
        <f t="shared" si="316"/>
        <v>197410.71958388045</v>
      </c>
      <c r="AD294" s="11">
        <f t="shared" si="316"/>
        <v>224052.64050604272</v>
      </c>
      <c r="AE294" s="11">
        <f t="shared" si="316"/>
        <v>235031.83408482766</v>
      </c>
      <c r="AF294" s="11">
        <f t="shared" si="316"/>
        <v>237915.08129500152</v>
      </c>
      <c r="AG294" s="11">
        <f t="shared" si="316"/>
        <v>247486.8636629837</v>
      </c>
      <c r="AH294" s="11">
        <f t="shared" si="316"/>
        <v>227397.4857232928</v>
      </c>
      <c r="AI294" s="11">
        <f t="shared" si="316"/>
        <v>149340.83851883188</v>
      </c>
      <c r="AJ294" s="11">
        <f t="shared" si="316"/>
        <v>45428.792681122613</v>
      </c>
      <c r="AK294" s="11">
        <f t="shared" si="316"/>
        <v>0</v>
      </c>
      <c r="AL294" s="11">
        <f t="shared" si="316"/>
        <v>0</v>
      </c>
      <c r="AM294" s="11">
        <f t="shared" si="316"/>
        <v>0</v>
      </c>
      <c r="AN294" s="232"/>
      <c r="AO294" s="232"/>
      <c r="AP294" s="232"/>
      <c r="AQ294" s="232"/>
      <c r="AR294" s="232"/>
      <c r="AS294" s="232"/>
      <c r="AT294" s="232"/>
      <c r="AU294" s="232"/>
      <c r="AV294" s="232"/>
      <c r="AW294" s="232"/>
      <c r="AX294" s="232"/>
      <c r="AY294" s="232"/>
      <c r="AZ294" s="232"/>
      <c r="BA294" s="232"/>
      <c r="BB294" s="232"/>
      <c r="BC294" s="232"/>
    </row>
    <row r="295" spans="1:55" s="95" customFormat="1" x14ac:dyDescent="0.35">
      <c r="A295" s="8" t="str">
        <v>WN303</v>
      </c>
      <c r="B295" s="95" t="s">
        <v>290</v>
      </c>
      <c r="C295" s="95" t="s">
        <v>199</v>
      </c>
      <c r="E295" s="42"/>
      <c r="F295" s="42"/>
      <c r="G295" s="42"/>
      <c r="H295" s="42"/>
      <c r="I295" s="42"/>
      <c r="J295" s="64">
        <f t="shared" ref="J295:S295" si="328">J206*(1-$B$4)</f>
        <v>-0.21929155034098644</v>
      </c>
      <c r="K295" s="64">
        <f t="shared" si="328"/>
        <v>-0.27742170686742401</v>
      </c>
      <c r="L295" s="64">
        <f t="shared" si="328"/>
        <v>-0.37479695044246664</v>
      </c>
      <c r="M295" s="64">
        <f t="shared" si="328"/>
        <v>-0.49617278274782911</v>
      </c>
      <c r="N295" s="64">
        <f t="shared" si="328"/>
        <v>0</v>
      </c>
      <c r="O295" s="64">
        <f t="shared" si="328"/>
        <v>0</v>
      </c>
      <c r="P295" s="64">
        <f t="shared" si="328"/>
        <v>0</v>
      </c>
      <c r="Q295" s="64">
        <f t="shared" si="328"/>
        <v>0</v>
      </c>
      <c r="R295" s="64">
        <f t="shared" si="328"/>
        <v>0</v>
      </c>
      <c r="S295" s="64">
        <f t="shared" si="328"/>
        <v>0</v>
      </c>
      <c r="W295" s="95" t="s">
        <v>272</v>
      </c>
      <c r="X295" s="87" t="s">
        <v>304</v>
      </c>
      <c r="Y295" s="11"/>
      <c r="Z295" s="11"/>
      <c r="AA295" s="11"/>
      <c r="AB295" s="11"/>
      <c r="AC295" s="11"/>
      <c r="AD295" s="11"/>
      <c r="AE295" s="11"/>
      <c r="AF295" s="11"/>
      <c r="AG295" s="11"/>
      <c r="AH295" s="11"/>
      <c r="AI295" s="11"/>
      <c r="AJ295" s="11"/>
      <c r="AK295" s="11"/>
      <c r="AL295" s="11"/>
      <c r="AM295" s="11"/>
      <c r="AN295" s="232"/>
      <c r="AO295" s="232"/>
      <c r="AP295" s="232"/>
      <c r="AQ295" s="232"/>
      <c r="AR295" s="232"/>
      <c r="AS295" s="232"/>
      <c r="AT295" s="232"/>
      <c r="AU295" s="232"/>
      <c r="AV295" s="232"/>
      <c r="AW295" s="232"/>
      <c r="AX295" s="232"/>
      <c r="AY295" s="232"/>
      <c r="AZ295" s="232"/>
      <c r="BA295" s="232"/>
      <c r="BB295" s="232"/>
      <c r="BC295" s="232"/>
    </row>
    <row r="296" spans="1:55" s="95" customFormat="1" x14ac:dyDescent="0.35">
      <c r="A296" s="8" t="str">
        <v>WN337</v>
      </c>
      <c r="B296" s="95" t="s">
        <v>291</v>
      </c>
      <c r="C296" s="95" t="s">
        <v>199</v>
      </c>
      <c r="E296" s="42"/>
      <c r="F296" s="42"/>
      <c r="G296" s="42"/>
      <c r="H296" s="42"/>
      <c r="I296" s="42"/>
      <c r="J296" s="64">
        <f t="shared" ref="J296:S296" si="329">J207*(1-$B$4)</f>
        <v>-0.21620961487272983</v>
      </c>
      <c r="K296" s="64">
        <f t="shared" si="329"/>
        <v>-0.27546318115369434</v>
      </c>
      <c r="L296" s="64">
        <f t="shared" si="329"/>
        <v>-0.37336397690632622</v>
      </c>
      <c r="M296" s="64">
        <f t="shared" si="329"/>
        <v>-0.49551223956130053</v>
      </c>
      <c r="N296" s="64">
        <f t="shared" si="329"/>
        <v>0</v>
      </c>
      <c r="O296" s="64">
        <f t="shared" si="329"/>
        <v>0</v>
      </c>
      <c r="P296" s="64">
        <f t="shared" si="329"/>
        <v>0</v>
      </c>
      <c r="Q296" s="64">
        <f t="shared" si="329"/>
        <v>0</v>
      </c>
      <c r="R296" s="64">
        <f t="shared" si="329"/>
        <v>0</v>
      </c>
      <c r="S296" s="64">
        <f t="shared" si="329"/>
        <v>0</v>
      </c>
      <c r="W296" s="95" t="s">
        <v>273</v>
      </c>
      <c r="X296" s="87" t="s">
        <v>305</v>
      </c>
      <c r="Y296" s="11"/>
      <c r="Z296" s="11"/>
      <c r="AA296" s="11"/>
      <c r="AB296" s="11"/>
      <c r="AC296" s="11"/>
      <c r="AD296" s="11"/>
      <c r="AE296" s="11"/>
      <c r="AF296" s="11"/>
      <c r="AG296" s="11"/>
      <c r="AH296" s="11"/>
      <c r="AI296" s="11"/>
      <c r="AJ296" s="11"/>
      <c r="AK296" s="11"/>
      <c r="AL296" s="11"/>
      <c r="AM296" s="11"/>
      <c r="AN296" s="232"/>
      <c r="AO296" s="232"/>
      <c r="AP296" s="232"/>
      <c r="AQ296" s="232"/>
      <c r="AR296" s="232"/>
      <c r="AS296" s="232"/>
      <c r="AT296" s="232"/>
      <c r="AU296" s="232"/>
      <c r="AV296" s="232"/>
      <c r="AW296" s="232"/>
      <c r="AX296" s="232"/>
      <c r="AY296" s="232"/>
      <c r="AZ296" s="232"/>
      <c r="BA296" s="232"/>
      <c r="BB296" s="232"/>
      <c r="BC296" s="232"/>
    </row>
    <row r="297" spans="1:55" s="95" customFormat="1" x14ac:dyDescent="0.35">
      <c r="A297" s="8" t="str">
        <v>WX313</v>
      </c>
      <c r="B297" s="95" t="s">
        <v>292</v>
      </c>
      <c r="C297" s="95" t="s">
        <v>199</v>
      </c>
      <c r="E297" s="42"/>
      <c r="F297" s="42"/>
      <c r="G297" s="42"/>
      <c r="H297" s="42"/>
      <c r="I297" s="42"/>
      <c r="J297" s="64">
        <f t="shared" ref="J297:S297" si="330">J208*(1-$B$4)</f>
        <v>-0.21929155034098644</v>
      </c>
      <c r="K297" s="64">
        <f t="shared" si="330"/>
        <v>-0.27742170686742401</v>
      </c>
      <c r="L297" s="64">
        <f t="shared" si="330"/>
        <v>-0.37479695044246653</v>
      </c>
      <c r="M297" s="64">
        <f t="shared" si="330"/>
        <v>-0.49617278274782906</v>
      </c>
      <c r="N297" s="64">
        <f t="shared" si="330"/>
        <v>0</v>
      </c>
      <c r="O297" s="64">
        <f t="shared" si="330"/>
        <v>0</v>
      </c>
      <c r="P297" s="64">
        <f t="shared" si="330"/>
        <v>0</v>
      </c>
      <c r="Q297" s="64">
        <f t="shared" si="330"/>
        <v>0</v>
      </c>
      <c r="R297" s="64">
        <f t="shared" si="330"/>
        <v>0</v>
      </c>
      <c r="S297" s="64">
        <f t="shared" si="330"/>
        <v>0</v>
      </c>
      <c r="W297" s="95" t="s">
        <v>212</v>
      </c>
      <c r="X297" s="95" t="s">
        <v>211</v>
      </c>
      <c r="Y297" s="11">
        <f t="shared" si="316"/>
        <v>37371.078060878375</v>
      </c>
      <c r="Z297" s="11">
        <f t="shared" si="316"/>
        <v>33733.729880688239</v>
      </c>
      <c r="AA297" s="11">
        <f t="shared" si="316"/>
        <v>32496.992864265201</v>
      </c>
      <c r="AB297" s="11">
        <f t="shared" si="316"/>
        <v>31104.337171862346</v>
      </c>
      <c r="AC297" s="11">
        <f t="shared" si="316"/>
        <v>27609.939650332919</v>
      </c>
      <c r="AD297" s="11">
        <f t="shared" si="316"/>
        <v>24263.978111246088</v>
      </c>
      <c r="AE297" s="11">
        <f t="shared" si="316"/>
        <v>21054.177116378109</v>
      </c>
      <c r="AF297" s="11">
        <f t="shared" si="316"/>
        <v>18072.709010118131</v>
      </c>
      <c r="AG297" s="11">
        <f t="shared" si="316"/>
        <v>15219.529208777338</v>
      </c>
      <c r="AH297" s="11">
        <f t="shared" si="316"/>
        <v>12533.220477238985</v>
      </c>
      <c r="AI297" s="11">
        <f t="shared" si="316"/>
        <v>9046.1077337081952</v>
      </c>
      <c r="AJ297" s="11">
        <f t="shared" si="316"/>
        <v>5009.0450381231558</v>
      </c>
      <c r="AK297" s="11">
        <f t="shared" si="316"/>
        <v>207.34829336423439</v>
      </c>
      <c r="AL297" s="11">
        <f t="shared" si="316"/>
        <v>0</v>
      </c>
      <c r="AM297" s="11">
        <f t="shared" si="316"/>
        <v>0</v>
      </c>
      <c r="AN297" s="232"/>
      <c r="AO297" s="232"/>
      <c r="AP297" s="232"/>
      <c r="AQ297" s="232"/>
      <c r="AR297" s="232"/>
      <c r="AS297" s="232"/>
      <c r="AT297" s="232"/>
      <c r="AU297" s="232"/>
      <c r="AV297" s="232"/>
      <c r="AW297" s="232"/>
      <c r="AX297" s="232"/>
      <c r="AY297" s="232"/>
      <c r="AZ297" s="232"/>
      <c r="BA297" s="232"/>
      <c r="BB297" s="232"/>
      <c r="BC297" s="232"/>
    </row>
    <row r="298" spans="1:55" s="95" customFormat="1" x14ac:dyDescent="0.35">
      <c r="A298" s="8" t="str">
        <v>WX339</v>
      </c>
      <c r="B298" s="95" t="s">
        <v>293</v>
      </c>
      <c r="C298" s="95" t="s">
        <v>199</v>
      </c>
      <c r="E298" s="42"/>
      <c r="F298" s="42"/>
      <c r="G298" s="42"/>
      <c r="H298" s="42"/>
      <c r="I298" s="42"/>
      <c r="J298" s="64">
        <f t="shared" ref="J298:S298" si="331">J209*(1-$B$4)</f>
        <v>-0.21620961487272983</v>
      </c>
      <c r="K298" s="64">
        <f t="shared" si="331"/>
        <v>-0.27546318115369423</v>
      </c>
      <c r="L298" s="64">
        <f t="shared" si="331"/>
        <v>-0.37336397690632622</v>
      </c>
      <c r="M298" s="64">
        <f t="shared" si="331"/>
        <v>-0.49551223956130031</v>
      </c>
      <c r="N298" s="64">
        <f t="shared" si="331"/>
        <v>0</v>
      </c>
      <c r="O298" s="64">
        <f t="shared" si="331"/>
        <v>0</v>
      </c>
      <c r="P298" s="64">
        <f t="shared" si="331"/>
        <v>0</v>
      </c>
      <c r="Q298" s="64">
        <f t="shared" si="331"/>
        <v>0</v>
      </c>
      <c r="R298" s="64">
        <f t="shared" si="331"/>
        <v>0</v>
      </c>
      <c r="S298" s="64">
        <f t="shared" si="331"/>
        <v>0</v>
      </c>
      <c r="W298" s="95" t="s">
        <v>208</v>
      </c>
      <c r="X298" s="95" t="s">
        <v>207</v>
      </c>
      <c r="Y298" s="11">
        <f t="shared" si="316"/>
        <v>653161.0686280193</v>
      </c>
      <c r="Z298" s="11">
        <f t="shared" si="316"/>
        <v>539402.55782253551</v>
      </c>
      <c r="AA298" s="11">
        <f t="shared" si="316"/>
        <v>455026.25313857058</v>
      </c>
      <c r="AB298" s="11">
        <f t="shared" si="316"/>
        <v>431455.80638553761</v>
      </c>
      <c r="AC298" s="11">
        <f t="shared" si="316"/>
        <v>382984.17067272187</v>
      </c>
      <c r="AD298" s="11">
        <f t="shared" si="316"/>
        <v>336571.52648084861</v>
      </c>
      <c r="AE298" s="11">
        <f t="shared" si="316"/>
        <v>292047.59822846774</v>
      </c>
      <c r="AF298" s="11">
        <f t="shared" si="316"/>
        <v>250690.9308643151</v>
      </c>
      <c r="AG298" s="11">
        <f t="shared" si="316"/>
        <v>211113.7816986345</v>
      </c>
      <c r="AH298" s="11">
        <f t="shared" si="316"/>
        <v>173851.34162275764</v>
      </c>
      <c r="AI298" s="11">
        <f t="shared" si="316"/>
        <v>125480.75483274568</v>
      </c>
      <c r="AJ298" s="11">
        <f t="shared" si="316"/>
        <v>69481.678847667354</v>
      </c>
      <c r="AK298" s="11">
        <f t="shared" si="316"/>
        <v>2876.1784770343756</v>
      </c>
      <c r="AL298" s="11">
        <f t="shared" si="316"/>
        <v>0</v>
      </c>
      <c r="AM298" s="11">
        <f t="shared" si="316"/>
        <v>0</v>
      </c>
      <c r="AN298" s="232"/>
      <c r="AO298" s="232"/>
      <c r="AP298" s="232"/>
      <c r="AQ298" s="232"/>
      <c r="AR298" s="232"/>
      <c r="AS298" s="232"/>
      <c r="AT298" s="232"/>
      <c r="AU298" s="232"/>
      <c r="AV298" s="232"/>
      <c r="AW298" s="232"/>
      <c r="AX298" s="232"/>
      <c r="AY298" s="232"/>
      <c r="AZ298" s="232"/>
      <c r="BA298" s="232"/>
      <c r="BB298" s="232"/>
      <c r="BC298" s="232"/>
    </row>
    <row r="299" spans="1:55" s="95" customFormat="1" x14ac:dyDescent="0.35">
      <c r="A299" s="8" t="str">
        <v>WN332</v>
      </c>
      <c r="B299" s="95" t="s">
        <v>294</v>
      </c>
      <c r="C299" s="95" t="s">
        <v>199</v>
      </c>
      <c r="E299" s="42"/>
      <c r="F299" s="42"/>
      <c r="G299" s="42"/>
      <c r="H299" s="42"/>
      <c r="I299" s="42"/>
      <c r="J299" s="64">
        <f t="shared" ref="J299:S299" si="332">J210*(1-$B$4)</f>
        <v>4.4653108869454353E-2</v>
      </c>
      <c r="K299" s="64">
        <f t="shared" si="332"/>
        <v>2.7200426518792044E-2</v>
      </c>
      <c r="L299" s="64">
        <f t="shared" si="332"/>
        <v>2.6199596803019178E-2</v>
      </c>
      <c r="M299" s="64">
        <f t="shared" si="332"/>
        <v>1.7926986444268423E-2</v>
      </c>
      <c r="N299" s="64">
        <f t="shared" si="332"/>
        <v>2.9078670939318486E-3</v>
      </c>
      <c r="O299" s="64">
        <f t="shared" si="332"/>
        <v>2.6228265954451047E-3</v>
      </c>
      <c r="P299" s="64">
        <f t="shared" si="332"/>
        <v>2.3491663652965402E-3</v>
      </c>
      <c r="Q299" s="64">
        <f t="shared" si="332"/>
        <v>0</v>
      </c>
      <c r="R299" s="64">
        <f t="shared" si="332"/>
        <v>0</v>
      </c>
      <c r="S299" s="64">
        <f t="shared" si="332"/>
        <v>0</v>
      </c>
      <c r="W299" s="95" t="s">
        <v>214</v>
      </c>
      <c r="X299" s="95" t="s">
        <v>213</v>
      </c>
      <c r="Y299" s="11">
        <f t="shared" si="316"/>
        <v>86613.800987780589</v>
      </c>
      <c r="Z299" s="11">
        <f t="shared" si="316"/>
        <v>47548.807094565025</v>
      </c>
      <c r="AA299" s="11">
        <f t="shared" si="316"/>
        <v>52266.168198010564</v>
      </c>
      <c r="AB299" s="11">
        <f t="shared" si="316"/>
        <v>54667.922330145084</v>
      </c>
      <c r="AC299" s="11">
        <f t="shared" si="316"/>
        <v>48526.288408094078</v>
      </c>
      <c r="AD299" s="11">
        <f t="shared" si="316"/>
        <v>42645.540506996782</v>
      </c>
      <c r="AE299" s="11">
        <f t="shared" si="316"/>
        <v>37004.103735233592</v>
      </c>
      <c r="AF299" s="11">
        <f t="shared" si="316"/>
        <v>31763.977062151163</v>
      </c>
      <c r="AG299" s="11">
        <f t="shared" si="316"/>
        <v>26749.32553905946</v>
      </c>
      <c r="AH299" s="11">
        <f t="shared" si="316"/>
        <v>22027.960917813736</v>
      </c>
      <c r="AI299" s="11">
        <f t="shared" si="316"/>
        <v>15899.130473156285</v>
      </c>
      <c r="AJ299" s="11">
        <f t="shared" si="316"/>
        <v>8803.7267465076075</v>
      </c>
      <c r="AK299" s="11">
        <f t="shared" ref="AA299:AM300" si="333">INDEX(AK$19:AK$58,MATCH($X299,$X$19:$X$58,0))</f>
        <v>364.42828967203531</v>
      </c>
      <c r="AL299" s="11">
        <f t="shared" si="333"/>
        <v>0</v>
      </c>
      <c r="AM299" s="11">
        <f t="shared" si="333"/>
        <v>0</v>
      </c>
      <c r="AN299" s="232"/>
      <c r="AO299" s="232"/>
      <c r="AP299" s="232"/>
      <c r="AQ299" s="232"/>
      <c r="AR299" s="232"/>
      <c r="AS299" s="232"/>
      <c r="AT299" s="232"/>
      <c r="AU299" s="232"/>
      <c r="AV299" s="232"/>
      <c r="AW299" s="232"/>
      <c r="AX299" s="232"/>
      <c r="AY299" s="232"/>
      <c r="AZ299" s="232"/>
      <c r="BA299" s="232"/>
      <c r="BB299" s="232"/>
      <c r="BC299" s="232"/>
    </row>
    <row r="300" spans="1:55" s="95" customFormat="1" x14ac:dyDescent="0.35">
      <c r="A300" s="8" t="str">
        <v>WX334</v>
      </c>
      <c r="B300" s="95" t="s">
        <v>295</v>
      </c>
      <c r="C300" s="95" t="s">
        <v>199</v>
      </c>
      <c r="E300" s="42"/>
      <c r="F300" s="42"/>
      <c r="G300" s="42"/>
      <c r="H300" s="42"/>
      <c r="I300" s="42"/>
      <c r="J300" s="64">
        <f t="shared" ref="J300:S300" si="334">J211*(1-$B$4)</f>
        <v>4.4653108869454353E-2</v>
      </c>
      <c r="K300" s="64">
        <f t="shared" si="334"/>
        <v>2.7200426518791867E-2</v>
      </c>
      <c r="L300" s="64">
        <f t="shared" si="334"/>
        <v>2.6199596803019354E-2</v>
      </c>
      <c r="M300" s="64">
        <f t="shared" si="334"/>
        <v>1.7926986444268246E-2</v>
      </c>
      <c r="N300" s="64">
        <f t="shared" si="334"/>
        <v>2.9078670939318486E-3</v>
      </c>
      <c r="O300" s="64">
        <f t="shared" si="334"/>
        <v>2.6228265954451047E-3</v>
      </c>
      <c r="P300" s="64">
        <f t="shared" si="334"/>
        <v>2.3491663652965402E-3</v>
      </c>
      <c r="Q300" s="64">
        <f t="shared" si="334"/>
        <v>0</v>
      </c>
      <c r="R300" s="64">
        <f t="shared" si="334"/>
        <v>0</v>
      </c>
      <c r="S300" s="64">
        <f t="shared" si="334"/>
        <v>0</v>
      </c>
      <c r="W300" s="95" t="s">
        <v>210</v>
      </c>
      <c r="X300" s="95" t="s">
        <v>209</v>
      </c>
      <c r="Y300" s="11">
        <f t="shared" si="316"/>
        <v>245326.01851675787</v>
      </c>
      <c r="Z300" s="11">
        <f t="shared" si="316"/>
        <v>148724.28602081072</v>
      </c>
      <c r="AA300" s="11">
        <f t="shared" si="333"/>
        <v>153337.09436227937</v>
      </c>
      <c r="AB300" s="11">
        <f t="shared" si="333"/>
        <v>137674.15740096863</v>
      </c>
      <c r="AC300" s="11">
        <f t="shared" si="333"/>
        <v>122207.23933927144</v>
      </c>
      <c r="AD300" s="11">
        <f t="shared" si="333"/>
        <v>107397.32929217539</v>
      </c>
      <c r="AE300" s="11">
        <f t="shared" si="333"/>
        <v>93190.093659679784</v>
      </c>
      <c r="AF300" s="11">
        <f t="shared" si="333"/>
        <v>79993.506088010705</v>
      </c>
      <c r="AG300" s="11">
        <f t="shared" si="333"/>
        <v>67364.748789867692</v>
      </c>
      <c r="AH300" s="11">
        <f t="shared" si="333"/>
        <v>55474.596973098938</v>
      </c>
      <c r="AI300" s="11">
        <f t="shared" si="333"/>
        <v>40039.922828617331</v>
      </c>
      <c r="AJ300" s="11">
        <f t="shared" si="333"/>
        <v>22171.05772731109</v>
      </c>
      <c r="AK300" s="11">
        <f t="shared" si="333"/>
        <v>917.76595076501462</v>
      </c>
      <c r="AL300" s="11">
        <f t="shared" si="333"/>
        <v>0</v>
      </c>
      <c r="AM300" s="11">
        <f t="shared" si="333"/>
        <v>0</v>
      </c>
      <c r="AN300" s="232"/>
      <c r="AO300" s="232"/>
      <c r="AP300" s="232"/>
      <c r="AQ300" s="232"/>
      <c r="AR300" s="232"/>
      <c r="AS300" s="232"/>
      <c r="AT300" s="232"/>
      <c r="AU300" s="232"/>
      <c r="AV300" s="232"/>
      <c r="AW300" s="232"/>
      <c r="AX300" s="232"/>
      <c r="AY300" s="232"/>
      <c r="AZ300" s="232"/>
      <c r="BA300" s="232"/>
      <c r="BB300" s="232"/>
      <c r="BC300" s="232"/>
    </row>
    <row r="301" spans="1:55" s="95" customFormat="1" x14ac:dyDescent="0.35">
      <c r="A301" s="8" t="str">
        <v>WN333</v>
      </c>
      <c r="B301" s="95" t="s">
        <v>296</v>
      </c>
      <c r="C301" s="95" t="s">
        <v>199</v>
      </c>
      <c r="E301" s="42"/>
      <c r="F301" s="42"/>
      <c r="G301" s="42"/>
      <c r="H301" s="42"/>
      <c r="I301" s="42"/>
      <c r="J301" s="64">
        <f t="shared" ref="J301:S301" si="335">J212*(1-$B$4)</f>
        <v>4.4653108869454353E-2</v>
      </c>
      <c r="K301" s="64">
        <f t="shared" si="335"/>
        <v>2.7200426518792044E-2</v>
      </c>
      <c r="L301" s="64">
        <f t="shared" si="335"/>
        <v>2.6199596803019178E-2</v>
      </c>
      <c r="M301" s="64">
        <f t="shared" si="335"/>
        <v>1.7926986444268423E-2</v>
      </c>
      <c r="N301" s="64">
        <f t="shared" si="335"/>
        <v>2.9078670939318486E-3</v>
      </c>
      <c r="O301" s="64">
        <f t="shared" si="335"/>
        <v>2.6228265954451047E-3</v>
      </c>
      <c r="P301" s="64">
        <f t="shared" si="335"/>
        <v>2.3491663652965402E-3</v>
      </c>
      <c r="Q301" s="64">
        <f t="shared" si="335"/>
        <v>0</v>
      </c>
      <c r="R301" s="64">
        <f t="shared" si="335"/>
        <v>0</v>
      </c>
      <c r="S301" s="64">
        <f t="shared" si="335"/>
        <v>0</v>
      </c>
      <c r="AD301" s="97">
        <f>SUM(AD281:AD300)</f>
        <v>2094686.8227468028</v>
      </c>
      <c r="AN301" s="232"/>
      <c r="AO301" s="232"/>
      <c r="AP301" s="232"/>
      <c r="AQ301" s="232"/>
      <c r="AR301" s="232"/>
      <c r="AS301" s="232"/>
      <c r="AT301" s="232"/>
      <c r="AU301" s="232"/>
      <c r="AV301" s="232"/>
      <c r="AW301" s="232"/>
      <c r="AX301" s="232"/>
      <c r="AY301" s="232"/>
      <c r="AZ301" s="232"/>
      <c r="BA301" s="232"/>
      <c r="BB301" s="232"/>
      <c r="BC301" s="232"/>
    </row>
    <row r="302" spans="1:55" s="95" customFormat="1" x14ac:dyDescent="0.35">
      <c r="A302" s="8" t="str">
        <v>WX335</v>
      </c>
      <c r="B302" s="95" t="s">
        <v>297</v>
      </c>
      <c r="C302" s="95" t="s">
        <v>199</v>
      </c>
      <c r="E302" s="42"/>
      <c r="F302" s="42"/>
      <c r="G302" s="42"/>
      <c r="H302" s="42"/>
      <c r="I302" s="42"/>
      <c r="J302" s="64">
        <f t="shared" ref="J302:S302" si="336">J213*(1-$B$4)</f>
        <v>4.4653108869454172E-2</v>
      </c>
      <c r="K302" s="64">
        <f t="shared" si="336"/>
        <v>2.7200426518792044E-2</v>
      </c>
      <c r="L302" s="64">
        <f t="shared" si="336"/>
        <v>2.6199596803019178E-2</v>
      </c>
      <c r="M302" s="64">
        <f t="shared" si="336"/>
        <v>1.7926986444268246E-2</v>
      </c>
      <c r="N302" s="64">
        <f t="shared" si="336"/>
        <v>2.9078670939318486E-3</v>
      </c>
      <c r="O302" s="64">
        <f t="shared" si="336"/>
        <v>2.6228265954451047E-3</v>
      </c>
      <c r="P302" s="64">
        <f t="shared" si="336"/>
        <v>2.3491663652965402E-3</v>
      </c>
      <c r="Q302" s="64">
        <f t="shared" si="336"/>
        <v>0</v>
      </c>
      <c r="R302" s="64">
        <f t="shared" si="336"/>
        <v>0</v>
      </c>
      <c r="S302" s="64">
        <f t="shared" si="336"/>
        <v>0</v>
      </c>
      <c r="W302" s="96" t="s">
        <v>340</v>
      </c>
      <c r="AN302" s="85"/>
    </row>
    <row r="303" spans="1:55" s="95" customFormat="1" x14ac:dyDescent="0.35">
      <c r="A303" s="8" t="str">
        <v>WN348</v>
      </c>
      <c r="B303" s="95" t="s">
        <v>298</v>
      </c>
      <c r="C303" s="95" t="s">
        <v>199</v>
      </c>
      <c r="E303" s="42"/>
      <c r="F303" s="42"/>
      <c r="G303" s="42"/>
      <c r="H303" s="42"/>
      <c r="I303" s="42"/>
      <c r="J303" s="64">
        <f t="shared" ref="J303:S303" si="337">J214*(1-$B$4)</f>
        <v>0.2008860248207599</v>
      </c>
      <c r="K303" s="64">
        <f t="shared" si="337"/>
        <v>0.13417579115821479</v>
      </c>
      <c r="L303" s="64">
        <f t="shared" si="337"/>
        <v>-1.2407569493250392E-2</v>
      </c>
      <c r="M303" s="64">
        <f t="shared" si="337"/>
        <v>-0.26371646120043596</v>
      </c>
      <c r="N303" s="64">
        <f t="shared" si="337"/>
        <v>-0.43739046108132434</v>
      </c>
      <c r="O303" s="64">
        <f t="shared" si="337"/>
        <v>0</v>
      </c>
      <c r="P303" s="64">
        <f t="shared" si="337"/>
        <v>0</v>
      </c>
      <c r="Q303" s="64">
        <f t="shared" si="337"/>
        <v>0</v>
      </c>
      <c r="R303" s="64">
        <f t="shared" si="337"/>
        <v>0</v>
      </c>
      <c r="S303" s="64">
        <f t="shared" si="337"/>
        <v>0</v>
      </c>
      <c r="W303" s="96" t="s">
        <v>341</v>
      </c>
      <c r="Y303" s="112">
        <f>SUMPRODUCT(Y281:Y300,Y304:Y323)/SUM(Y281:Y300)</f>
        <v>127.46969909785584</v>
      </c>
      <c r="Z303" s="112">
        <f t="shared" ref="Z303:AM303" si="338">SUMPRODUCT(Z281:Z300,Z304:Z323)/SUM(Z281:Z300)</f>
        <v>144.55311987626638</v>
      </c>
      <c r="AA303" s="112">
        <f t="shared" si="338"/>
        <v>153.87738316954636</v>
      </c>
      <c r="AB303" s="112">
        <f t="shared" si="338"/>
        <v>158.81666112181139</v>
      </c>
      <c r="AC303" s="112">
        <f t="shared" si="338"/>
        <v>163.18796971907142</v>
      </c>
      <c r="AD303" s="112">
        <f>SUMPRODUCT(AD281:AD300,AD304:AD323)/SUM(AD281:AD300)</f>
        <v>164.05056772453958</v>
      </c>
      <c r="AE303" s="112">
        <f t="shared" si="338"/>
        <v>164.92361100537678</v>
      </c>
      <c r="AF303" s="112">
        <f t="shared" si="338"/>
        <v>165.21018252336941</v>
      </c>
      <c r="AG303" s="112">
        <f t="shared" si="338"/>
        <v>164.29082439241503</v>
      </c>
      <c r="AH303" s="112">
        <f t="shared" si="338"/>
        <v>161.89394493431038</v>
      </c>
      <c r="AI303" s="112">
        <f t="shared" si="338"/>
        <v>157.23295944476067</v>
      </c>
      <c r="AJ303" s="112">
        <f t="shared" si="338"/>
        <v>145.08064483910192</v>
      </c>
      <c r="AK303" s="112">
        <f t="shared" si="338"/>
        <v>106.87210526314459</v>
      </c>
      <c r="AL303" s="112" t="e">
        <f t="shared" si="338"/>
        <v>#DIV/0!</v>
      </c>
      <c r="AM303" s="112" t="e">
        <f t="shared" si="338"/>
        <v>#DIV/0!</v>
      </c>
      <c r="AN303" s="85"/>
      <c r="AO303" s="112"/>
    </row>
    <row r="304" spans="1:55" s="95" customFormat="1" x14ac:dyDescent="0.35">
      <c r="A304" s="8" t="str">
        <v>WN350</v>
      </c>
      <c r="B304" s="95" t="s">
        <v>299</v>
      </c>
      <c r="C304" s="95" t="s">
        <v>199</v>
      </c>
      <c r="E304" s="42"/>
      <c r="F304" s="42"/>
      <c r="G304" s="42"/>
      <c r="H304" s="42"/>
      <c r="I304" s="42"/>
      <c r="J304" s="64">
        <f t="shared" ref="J304:S304" si="339">J215*(1-$B$4)</f>
        <v>6.9461276355849935E-2</v>
      </c>
      <c r="K304" s="64">
        <f t="shared" si="339"/>
        <v>1.4706532152435337E-2</v>
      </c>
      <c r="L304" s="64">
        <f t="shared" si="339"/>
        <v>-8.6946881894323091E-3</v>
      </c>
      <c r="M304" s="64">
        <f t="shared" si="339"/>
        <v>9.1193195958476636E-3</v>
      </c>
      <c r="N304" s="64">
        <f t="shared" si="339"/>
        <v>-6.8218774225281026E-2</v>
      </c>
      <c r="O304" s="64">
        <f t="shared" si="339"/>
        <v>-0.23517449498219581</v>
      </c>
      <c r="P304" s="64">
        <f t="shared" si="339"/>
        <v>-0.45975311182441825</v>
      </c>
      <c r="Q304" s="64">
        <f t="shared" si="339"/>
        <v>0</v>
      </c>
      <c r="R304" s="64">
        <f t="shared" si="339"/>
        <v>0</v>
      </c>
      <c r="S304" s="64">
        <f t="shared" si="339"/>
        <v>0</v>
      </c>
      <c r="W304" s="95" t="s">
        <v>244</v>
      </c>
      <c r="X304" s="95" t="s">
        <v>276</v>
      </c>
      <c r="Y304" s="84">
        <f>INDEX(Y$191:Y$230,MATCH($X304,$X$191:$X$230,0))</f>
        <v>86.246908878584236</v>
      </c>
      <c r="Z304" s="84">
        <f>INDEX(Z$191:Z$230,MATCH($X304,$X$191:$X$230,0))</f>
        <v>94.903002157745135</v>
      </c>
      <c r="AA304" s="84">
        <f t="shared" ref="AA304:AM304" si="340">INDEX(AA$191:AA$230,MATCH($X304,$X$191:$X$230,0))</f>
        <v>100.32366839508995</v>
      </c>
      <c r="AB304" s="84">
        <f t="shared" si="340"/>
        <v>102.59185490903846</v>
      </c>
      <c r="AC304" s="84">
        <f t="shared" si="340"/>
        <v>105.24505009439947</v>
      </c>
      <c r="AD304" s="84">
        <f>INDEX(AD$191:AD$230,MATCH($X304,$X$191:$X$230,0))</f>
        <v>105.24505009439947</v>
      </c>
      <c r="AE304" s="84">
        <f t="shared" si="340"/>
        <v>105.24505009439947</v>
      </c>
      <c r="AF304" s="84">
        <f t="shared" si="340"/>
        <v>105.24505009439947</v>
      </c>
      <c r="AG304" s="84">
        <f t="shared" si="340"/>
        <v>105.24505009439947</v>
      </c>
      <c r="AH304" s="84">
        <f t="shared" si="340"/>
        <v>105.24505009439947</v>
      </c>
      <c r="AI304" s="84">
        <f t="shared" si="340"/>
        <v>105.24505009439947</v>
      </c>
      <c r="AJ304" s="84">
        <f>INDEX(AJ$191:AJ$230,MATCH($X304,$X$191:$X$230,0))</f>
        <v>105.24505009439947</v>
      </c>
      <c r="AK304" s="84">
        <f t="shared" si="340"/>
        <v>105.24505009439947</v>
      </c>
      <c r="AL304" s="84">
        <f t="shared" si="340"/>
        <v>105.24505009439947</v>
      </c>
      <c r="AM304" s="84">
        <f t="shared" si="340"/>
        <v>105.24505009439947</v>
      </c>
      <c r="AN304" s="85"/>
    </row>
    <row r="305" spans="1:40" s="95" customFormat="1" x14ac:dyDescent="0.35">
      <c r="A305" s="8" t="str">
        <v>WX349</v>
      </c>
      <c r="B305" s="95" t="s">
        <v>300</v>
      </c>
      <c r="C305" s="95" t="s">
        <v>199</v>
      </c>
      <c r="E305" s="42"/>
      <c r="F305" s="42"/>
      <c r="G305" s="42"/>
      <c r="H305" s="42"/>
      <c r="I305" s="42"/>
      <c r="J305" s="64">
        <f t="shared" ref="J305:S305" si="341">J216*(1-$B$4)</f>
        <v>0.20088602482076023</v>
      </c>
      <c r="K305" s="64">
        <f t="shared" si="341"/>
        <v>0.13417579115821462</v>
      </c>
      <c r="L305" s="64">
        <f t="shared" si="341"/>
        <v>-1.2407569493250392E-2</v>
      </c>
      <c r="M305" s="64">
        <f t="shared" si="341"/>
        <v>-0.26371646120043585</v>
      </c>
      <c r="N305" s="64">
        <f t="shared" si="341"/>
        <v>-0.43739046108132434</v>
      </c>
      <c r="O305" s="64">
        <f t="shared" si="341"/>
        <v>0</v>
      </c>
      <c r="P305" s="64">
        <f t="shared" si="341"/>
        <v>0</v>
      </c>
      <c r="Q305" s="64">
        <f t="shared" si="341"/>
        <v>0</v>
      </c>
      <c r="R305" s="64">
        <f t="shared" si="341"/>
        <v>0</v>
      </c>
      <c r="S305" s="64">
        <f t="shared" si="341"/>
        <v>0</v>
      </c>
      <c r="W305" s="95" t="s">
        <v>245</v>
      </c>
      <c r="X305" s="95" t="s">
        <v>277</v>
      </c>
      <c r="Y305" s="84">
        <f t="shared" ref="Y305:AM323" si="342">INDEX(Y$191:Y$230,MATCH($X305,$X$191:$X$230,0))</f>
        <v>96.331105364179166</v>
      </c>
      <c r="Z305" s="84">
        <f t="shared" si="342"/>
        <v>105.9992899351866</v>
      </c>
      <c r="AA305" s="84">
        <f t="shared" si="342"/>
        <v>112.05375353560177</v>
      </c>
      <c r="AB305" s="84">
        <f t="shared" si="342"/>
        <v>114.58714188425989</v>
      </c>
      <c r="AC305" s="84">
        <f t="shared" si="342"/>
        <v>117.55055504626144</v>
      </c>
      <c r="AD305" s="84">
        <f t="shared" si="342"/>
        <v>117.55055504626144</v>
      </c>
      <c r="AE305" s="84">
        <f t="shared" si="342"/>
        <v>117.55055504626144</v>
      </c>
      <c r="AF305" s="84">
        <f t="shared" si="342"/>
        <v>117.55055504626144</v>
      </c>
      <c r="AG305" s="84">
        <f t="shared" si="342"/>
        <v>117.55055504626144</v>
      </c>
      <c r="AH305" s="84">
        <f t="shared" si="342"/>
        <v>117.55055504626144</v>
      </c>
      <c r="AI305" s="84">
        <f t="shared" si="342"/>
        <v>117.55055504626144</v>
      </c>
      <c r="AJ305" s="84">
        <f t="shared" si="342"/>
        <v>117.55055504626144</v>
      </c>
      <c r="AK305" s="84">
        <f t="shared" si="342"/>
        <v>117.55055504626144</v>
      </c>
      <c r="AL305" s="84">
        <f t="shared" si="342"/>
        <v>117.55055504626144</v>
      </c>
      <c r="AM305" s="84">
        <f t="shared" si="342"/>
        <v>117.55055504626144</v>
      </c>
      <c r="AN305" s="85"/>
    </row>
    <row r="306" spans="1:40" s="95" customFormat="1" x14ac:dyDescent="0.35">
      <c r="A306" s="8" t="str">
        <v>WX351</v>
      </c>
      <c r="B306" s="95" t="s">
        <v>301</v>
      </c>
      <c r="C306" s="95" t="s">
        <v>199</v>
      </c>
      <c r="E306" s="42"/>
      <c r="F306" s="42"/>
      <c r="G306" s="42"/>
      <c r="H306" s="42"/>
      <c r="I306" s="42"/>
      <c r="J306" s="64">
        <f t="shared" ref="J306:S306" si="343">J217*(1-$B$4)</f>
        <v>6.9461276355849755E-2</v>
      </c>
      <c r="K306" s="64">
        <f t="shared" si="343"/>
        <v>1.470653215243516E-2</v>
      </c>
      <c r="L306" s="64">
        <f t="shared" si="343"/>
        <v>-8.6946881894323091E-3</v>
      </c>
      <c r="M306" s="64">
        <f t="shared" si="343"/>
        <v>9.1193195958476636E-3</v>
      </c>
      <c r="N306" s="64">
        <f t="shared" si="343"/>
        <v>-6.8218774225280929E-2</v>
      </c>
      <c r="O306" s="64">
        <f t="shared" si="343"/>
        <v>-0.23517449498219581</v>
      </c>
      <c r="P306" s="64">
        <f t="shared" si="343"/>
        <v>-0.45975311182441825</v>
      </c>
      <c r="Q306" s="64">
        <f t="shared" si="343"/>
        <v>0</v>
      </c>
      <c r="R306" s="64">
        <f t="shared" si="343"/>
        <v>0</v>
      </c>
      <c r="S306" s="64">
        <f t="shared" si="343"/>
        <v>0</v>
      </c>
      <c r="W306" s="95" t="s">
        <v>246</v>
      </c>
      <c r="X306" s="95" t="s">
        <v>278</v>
      </c>
      <c r="Y306" s="84">
        <f t="shared" si="342"/>
        <v>108.94166901324462</v>
      </c>
      <c r="Z306" s="84">
        <f t="shared" si="342"/>
        <v>119.87550143955984</v>
      </c>
      <c r="AA306" s="84">
        <f t="shared" si="342"/>
        <v>126.72254598571776</v>
      </c>
      <c r="AB306" s="84">
        <f t="shared" si="342"/>
        <v>129.58757648566001</v>
      </c>
      <c r="AC306" s="84">
        <f t="shared" si="342"/>
        <v>132.93892571625145</v>
      </c>
      <c r="AD306" s="84">
        <f t="shared" si="342"/>
        <v>132.93892571625145</v>
      </c>
      <c r="AE306" s="84">
        <f t="shared" si="342"/>
        <v>132.93892571625145</v>
      </c>
      <c r="AF306" s="84">
        <f t="shared" si="342"/>
        <v>132.93892571625145</v>
      </c>
      <c r="AG306" s="84">
        <f t="shared" si="342"/>
        <v>132.93892571625145</v>
      </c>
      <c r="AH306" s="84">
        <f t="shared" si="342"/>
        <v>132.93892571625145</v>
      </c>
      <c r="AI306" s="84">
        <f t="shared" si="342"/>
        <v>132.93892571625145</v>
      </c>
      <c r="AJ306" s="84">
        <f t="shared" si="342"/>
        <v>132.93892571625145</v>
      </c>
      <c r="AK306" s="84">
        <f t="shared" si="342"/>
        <v>132.93892571625145</v>
      </c>
      <c r="AL306" s="84">
        <f t="shared" si="342"/>
        <v>132.93892571625145</v>
      </c>
      <c r="AM306" s="84">
        <f t="shared" si="342"/>
        <v>132.93892571625145</v>
      </c>
      <c r="AN306" s="85"/>
    </row>
    <row r="307" spans="1:40" s="95" customFormat="1" x14ac:dyDescent="0.35">
      <c r="A307" s="8" t="str">
        <v>WX355</v>
      </c>
      <c r="B307" s="95" t="s">
        <v>302</v>
      </c>
      <c r="C307" s="95" t="s">
        <v>199</v>
      </c>
      <c r="E307" s="42"/>
      <c r="F307" s="42"/>
      <c r="G307" s="42"/>
      <c r="H307" s="42"/>
      <c r="I307" s="42"/>
      <c r="J307" s="64">
        <f t="shared" ref="J307:S307" si="344">J218*(1-$B$4)</f>
        <v>-0.27729125825098838</v>
      </c>
      <c r="K307" s="64">
        <f t="shared" si="344"/>
        <v>0.11010914539038499</v>
      </c>
      <c r="L307" s="64">
        <f t="shared" si="344"/>
        <v>0.23214796549891867</v>
      </c>
      <c r="M307" s="64">
        <f t="shared" si="344"/>
        <v>-8.0231978391027428E-2</v>
      </c>
      <c r="N307" s="64">
        <f t="shared" si="344"/>
        <v>0</v>
      </c>
      <c r="O307" s="64">
        <f t="shared" si="344"/>
        <v>0</v>
      </c>
      <c r="P307" s="64">
        <f t="shared" si="344"/>
        <v>0</v>
      </c>
      <c r="Q307" s="64">
        <f t="shared" si="344"/>
        <v>0</v>
      </c>
      <c r="R307" s="64">
        <f t="shared" si="344"/>
        <v>0</v>
      </c>
      <c r="S307" s="64">
        <f t="shared" si="344"/>
        <v>0</v>
      </c>
      <c r="W307" s="95" t="s">
        <v>247</v>
      </c>
      <c r="X307" s="95" t="s">
        <v>279</v>
      </c>
      <c r="Y307" s="84">
        <f t="shared" si="342"/>
        <v>79.662981031680246</v>
      </c>
      <c r="Z307" s="84">
        <f t="shared" si="342"/>
        <v>87.658284326283024</v>
      </c>
      <c r="AA307" s="84">
        <f t="shared" si="342"/>
        <v>92.665147033126019</v>
      </c>
      <c r="AB307" s="84">
        <f t="shared" si="342"/>
        <v>94.760184427351518</v>
      </c>
      <c r="AC307" s="84">
        <f t="shared" si="342"/>
        <v>97.210839650512128</v>
      </c>
      <c r="AD307" s="84">
        <f t="shared" si="342"/>
        <v>97.210839650512128</v>
      </c>
      <c r="AE307" s="84">
        <f t="shared" si="342"/>
        <v>97.210839650512128</v>
      </c>
      <c r="AF307" s="84">
        <f t="shared" si="342"/>
        <v>97.210839650512128</v>
      </c>
      <c r="AG307" s="84">
        <f t="shared" si="342"/>
        <v>97.210839650512128</v>
      </c>
      <c r="AH307" s="84">
        <f t="shared" si="342"/>
        <v>97.210839650512128</v>
      </c>
      <c r="AI307" s="84">
        <f t="shared" si="342"/>
        <v>97.210839650512128</v>
      </c>
      <c r="AJ307" s="84">
        <f t="shared" si="342"/>
        <v>97.210839650512128</v>
      </c>
      <c r="AK307" s="84">
        <f t="shared" si="342"/>
        <v>97.210839650512128</v>
      </c>
      <c r="AL307" s="84">
        <f t="shared" si="342"/>
        <v>97.210839650512128</v>
      </c>
      <c r="AM307" s="84">
        <f t="shared" si="342"/>
        <v>97.210839650512128</v>
      </c>
      <c r="AN307" s="85"/>
    </row>
    <row r="308" spans="1:40" s="95" customFormat="1" x14ac:dyDescent="0.35">
      <c r="A308" s="8" t="str">
        <v>WN354</v>
      </c>
      <c r="B308" s="95" t="s">
        <v>303</v>
      </c>
      <c r="C308" s="95" t="s">
        <v>199</v>
      </c>
      <c r="E308" s="42"/>
      <c r="F308" s="42"/>
      <c r="G308" s="42"/>
      <c r="H308" s="42"/>
      <c r="I308" s="42"/>
      <c r="J308" s="64">
        <f t="shared" ref="J308:S308" si="345">J219*(1-$B$4)</f>
        <v>-0.27694586022084983</v>
      </c>
      <c r="K308" s="64">
        <f t="shared" si="345"/>
        <v>0.11084261988215847</v>
      </c>
      <c r="L308" s="64">
        <f t="shared" si="345"/>
        <v>0.23214268291133244</v>
      </c>
      <c r="M308" s="64">
        <f t="shared" si="345"/>
        <v>-8.181752215067109E-2</v>
      </c>
      <c r="N308" s="64">
        <f t="shared" si="345"/>
        <v>0</v>
      </c>
      <c r="O308" s="64">
        <f t="shared" si="345"/>
        <v>0</v>
      </c>
      <c r="P308" s="64">
        <f t="shared" si="345"/>
        <v>0</v>
      </c>
      <c r="Q308" s="64">
        <f t="shared" si="345"/>
        <v>0</v>
      </c>
      <c r="R308" s="64">
        <f t="shared" si="345"/>
        <v>0</v>
      </c>
      <c r="S308" s="64">
        <f t="shared" si="345"/>
        <v>0</v>
      </c>
      <c r="W308" s="95" t="s">
        <v>250</v>
      </c>
      <c r="X308" s="95" t="s">
        <v>282</v>
      </c>
      <c r="Y308" s="84">
        <f>INDEX(Y$191:Y$230,MATCH($X308,$X$191:$X$230,0))</f>
        <v>168.65676203483395</v>
      </c>
      <c r="Z308" s="84">
        <f t="shared" si="342"/>
        <v>185.58384595374844</v>
      </c>
      <c r="AA308" s="84">
        <f t="shared" si="342"/>
        <v>196.18401734017056</v>
      </c>
      <c r="AB308" s="84">
        <f t="shared" si="342"/>
        <v>200.61948057134754</v>
      </c>
      <c r="AC308" s="84">
        <f t="shared" si="342"/>
        <v>205.80783241870878</v>
      </c>
      <c r="AD308" s="84">
        <f t="shared" si="342"/>
        <v>205.80783241870878</v>
      </c>
      <c r="AE308" s="84">
        <f t="shared" si="342"/>
        <v>205.80783241870878</v>
      </c>
      <c r="AF308" s="84">
        <f t="shared" si="342"/>
        <v>205.80783241870878</v>
      </c>
      <c r="AG308" s="84">
        <f t="shared" si="342"/>
        <v>205.80783241870878</v>
      </c>
      <c r="AH308" s="84">
        <f t="shared" si="342"/>
        <v>205.80783241870878</v>
      </c>
      <c r="AI308" s="84">
        <f t="shared" si="342"/>
        <v>205.80783241870878</v>
      </c>
      <c r="AJ308" s="84">
        <f t="shared" si="342"/>
        <v>205.80783241870878</v>
      </c>
      <c r="AK308" s="84">
        <f t="shared" si="342"/>
        <v>205.80783241870878</v>
      </c>
      <c r="AL308" s="84">
        <f t="shared" si="342"/>
        <v>205.80783241870878</v>
      </c>
      <c r="AM308" s="84">
        <f t="shared" si="342"/>
        <v>205.80783241870878</v>
      </c>
      <c r="AN308" s="85"/>
    </row>
    <row r="309" spans="1:40" s="95" customFormat="1" x14ac:dyDescent="0.35">
      <c r="A309" s="8" t="str">
        <v>WN158</v>
      </c>
      <c r="B309" s="95" t="s">
        <v>304</v>
      </c>
      <c r="C309" s="95" t="s">
        <v>19</v>
      </c>
      <c r="E309" s="42"/>
      <c r="F309" s="42"/>
      <c r="G309" s="42"/>
      <c r="H309" s="42"/>
      <c r="I309" s="42"/>
      <c r="J309" s="64">
        <f t="shared" ref="J309:S309" si="346">J220*(1-$B$4)</f>
        <v>-9.588189319099617E-3</v>
      </c>
      <c r="K309" s="64">
        <f t="shared" si="346"/>
        <v>5.0833358122570615E-3</v>
      </c>
      <c r="L309" s="64">
        <f t="shared" si="346"/>
        <v>3.3618933160152763E-2</v>
      </c>
      <c r="M309" s="64">
        <f t="shared" si="346"/>
        <v>3.5266729250196076E-2</v>
      </c>
      <c r="N309" s="64">
        <f t="shared" si="346"/>
        <v>-6.0736483134130386E-3</v>
      </c>
      <c r="O309" s="64">
        <f t="shared" si="346"/>
        <v>-0.15399423054745212</v>
      </c>
      <c r="P309" s="64">
        <f t="shared" si="346"/>
        <v>-0.2662694211005544</v>
      </c>
      <c r="Q309" s="64">
        <f t="shared" si="346"/>
        <v>-0.52631681839458178</v>
      </c>
      <c r="R309" s="64">
        <f t="shared" si="346"/>
        <v>0</v>
      </c>
      <c r="S309" s="64">
        <f t="shared" si="346"/>
        <v>0</v>
      </c>
      <c r="W309" s="95" t="s">
        <v>251</v>
      </c>
      <c r="X309" s="95" t="s">
        <v>283</v>
      </c>
      <c r="Y309" s="84">
        <f t="shared" si="342"/>
        <v>133.74011786431626</v>
      </c>
      <c r="Z309" s="84">
        <f t="shared" si="342"/>
        <v>147.16282425984892</v>
      </c>
      <c r="AA309" s="84">
        <f t="shared" si="342"/>
        <v>155.56846512178629</v>
      </c>
      <c r="AB309" s="84">
        <f t="shared" si="342"/>
        <v>159.08566400645321</v>
      </c>
      <c r="AC309" s="84">
        <f t="shared" si="342"/>
        <v>163.19988260768736</v>
      </c>
      <c r="AD309" s="84">
        <f t="shared" si="342"/>
        <v>163.19988260768736</v>
      </c>
      <c r="AE309" s="84">
        <f t="shared" si="342"/>
        <v>163.19988260768736</v>
      </c>
      <c r="AF309" s="84">
        <f t="shared" si="342"/>
        <v>163.19988260768736</v>
      </c>
      <c r="AG309" s="84">
        <f t="shared" si="342"/>
        <v>163.19988260768736</v>
      </c>
      <c r="AH309" s="84">
        <f t="shared" si="342"/>
        <v>163.19988260768736</v>
      </c>
      <c r="AI309" s="84">
        <f t="shared" si="342"/>
        <v>163.19988260768736</v>
      </c>
      <c r="AJ309" s="84">
        <f t="shared" si="342"/>
        <v>163.19988260768736</v>
      </c>
      <c r="AK309" s="84">
        <f t="shared" si="342"/>
        <v>163.19988260768736</v>
      </c>
      <c r="AL309" s="84">
        <f t="shared" si="342"/>
        <v>163.19988260768736</v>
      </c>
      <c r="AM309" s="84">
        <f t="shared" si="342"/>
        <v>163.19988260768736</v>
      </c>
      <c r="AN309" s="85"/>
    </row>
    <row r="310" spans="1:40" s="95" customFormat="1" x14ac:dyDescent="0.35">
      <c r="A310" s="8" t="str">
        <v>WX135</v>
      </c>
      <c r="B310" s="95" t="s">
        <v>305</v>
      </c>
      <c r="C310" s="95" t="s">
        <v>19</v>
      </c>
      <c r="E310" s="42"/>
      <c r="F310" s="42"/>
      <c r="G310" s="42"/>
      <c r="H310" s="42"/>
      <c r="I310" s="42"/>
      <c r="J310" s="64">
        <f t="shared" ref="J310:S310" si="347">J221*(1-$B$4)</f>
        <v>-9.588189319099617E-3</v>
      </c>
      <c r="K310" s="64">
        <f t="shared" si="347"/>
        <v>5.0833358122570615E-3</v>
      </c>
      <c r="L310" s="64">
        <f t="shared" si="347"/>
        <v>3.3618933160152763E-2</v>
      </c>
      <c r="M310" s="64">
        <f t="shared" si="347"/>
        <v>3.5266729250196249E-2</v>
      </c>
      <c r="N310" s="64">
        <f t="shared" si="347"/>
        <v>-6.0736483134132165E-3</v>
      </c>
      <c r="O310" s="64">
        <f t="shared" si="347"/>
        <v>-0.15399423054745212</v>
      </c>
      <c r="P310" s="64">
        <f t="shared" si="347"/>
        <v>-0.2662694211005544</v>
      </c>
      <c r="Q310" s="64">
        <f t="shared" si="347"/>
        <v>-0.52631681839458178</v>
      </c>
      <c r="R310" s="64">
        <f t="shared" si="347"/>
        <v>0</v>
      </c>
      <c r="S310" s="64">
        <f t="shared" si="347"/>
        <v>0</v>
      </c>
      <c r="W310" s="95" t="s">
        <v>252</v>
      </c>
      <c r="X310" s="95" t="s">
        <v>284</v>
      </c>
      <c r="Y310" s="84">
        <f t="shared" si="342"/>
        <v>154.69927906260608</v>
      </c>
      <c r="Z310" s="84">
        <f t="shared" si="342"/>
        <v>170.22553278226104</v>
      </c>
      <c r="AA310" s="84">
        <f t="shared" si="342"/>
        <v>179.94846859363918</v>
      </c>
      <c r="AB310" s="84">
        <f t="shared" si="342"/>
        <v>184.01686736931387</v>
      </c>
      <c r="AC310" s="84">
        <f t="shared" si="342"/>
        <v>188.77584815743162</v>
      </c>
      <c r="AD310" s="84">
        <f t="shared" si="342"/>
        <v>188.77584815743162</v>
      </c>
      <c r="AE310" s="84">
        <f t="shared" si="342"/>
        <v>188.77584815743162</v>
      </c>
      <c r="AF310" s="84">
        <f t="shared" si="342"/>
        <v>188.77584815743162</v>
      </c>
      <c r="AG310" s="84">
        <f t="shared" si="342"/>
        <v>188.77584815743162</v>
      </c>
      <c r="AH310" s="84">
        <f t="shared" si="342"/>
        <v>188.77584815743162</v>
      </c>
      <c r="AI310" s="84">
        <f t="shared" si="342"/>
        <v>188.77584815743162</v>
      </c>
      <c r="AJ310" s="84">
        <f t="shared" si="342"/>
        <v>188.77584815743162</v>
      </c>
      <c r="AK310" s="84">
        <f t="shared" si="342"/>
        <v>188.77584815743162</v>
      </c>
      <c r="AL310" s="84">
        <f t="shared" si="342"/>
        <v>188.77584815743162</v>
      </c>
      <c r="AM310" s="84">
        <f t="shared" si="342"/>
        <v>188.77584815743162</v>
      </c>
      <c r="AN310" s="85"/>
    </row>
    <row r="311" spans="1:40" s="95" customFormat="1" x14ac:dyDescent="0.35">
      <c r="A311" s="8" t="str">
        <v>WN138</v>
      </c>
      <c r="B311" s="95" t="s">
        <v>306</v>
      </c>
      <c r="C311" s="95" t="s">
        <v>19</v>
      </c>
      <c r="E311" s="42"/>
      <c r="F311" s="42"/>
      <c r="G311" s="42"/>
      <c r="H311" s="42"/>
      <c r="I311" s="42"/>
      <c r="J311" s="64">
        <f t="shared" ref="J311:S311" si="348">J222*(1-$B$4)</f>
        <v>-7.1610222365495704E-2</v>
      </c>
      <c r="K311" s="64">
        <f t="shared" si="348"/>
        <v>-6.7637891825929414E-2</v>
      </c>
      <c r="L311" s="64">
        <f t="shared" si="348"/>
        <v>-5.5369716219521609E-2</v>
      </c>
      <c r="M311" s="64">
        <f t="shared" si="348"/>
        <v>-5.0124041191435348E-2</v>
      </c>
      <c r="N311" s="64">
        <f t="shared" si="348"/>
        <v>-4.7621102747589641E-2</v>
      </c>
      <c r="O311" s="64">
        <f t="shared" si="348"/>
        <v>0</v>
      </c>
      <c r="P311" s="64">
        <f t="shared" si="348"/>
        <v>0</v>
      </c>
      <c r="Q311" s="64">
        <f t="shared" si="348"/>
        <v>0</v>
      </c>
      <c r="R311" s="64">
        <f t="shared" si="348"/>
        <v>0</v>
      </c>
      <c r="S311" s="64">
        <f t="shared" si="348"/>
        <v>0</v>
      </c>
      <c r="W311" s="95" t="s">
        <v>253</v>
      </c>
      <c r="X311" s="95" t="s">
        <v>285</v>
      </c>
      <c r="Y311" s="84">
        <f t="shared" si="342"/>
        <v>145.81544971848467</v>
      </c>
      <c r="Z311" s="84">
        <f t="shared" si="342"/>
        <v>160.45008591261049</v>
      </c>
      <c r="AA311" s="84">
        <f t="shared" si="342"/>
        <v>169.61466810401362</v>
      </c>
      <c r="AB311" s="84">
        <f t="shared" si="342"/>
        <v>173.44943320895675</v>
      </c>
      <c r="AC311" s="84">
        <f t="shared" si="342"/>
        <v>177.93512265771099</v>
      </c>
      <c r="AD311" s="84">
        <f t="shared" si="342"/>
        <v>177.93512265771099</v>
      </c>
      <c r="AE311" s="84">
        <f t="shared" si="342"/>
        <v>177.93512265771099</v>
      </c>
      <c r="AF311" s="84">
        <f t="shared" si="342"/>
        <v>177.93512265771099</v>
      </c>
      <c r="AG311" s="84">
        <f t="shared" si="342"/>
        <v>177.93512265771099</v>
      </c>
      <c r="AH311" s="84">
        <f t="shared" si="342"/>
        <v>177.93512265771099</v>
      </c>
      <c r="AI311" s="84">
        <f t="shared" si="342"/>
        <v>177.93512265771099</v>
      </c>
      <c r="AJ311" s="84">
        <f t="shared" si="342"/>
        <v>177.93512265771099</v>
      </c>
      <c r="AK311" s="84">
        <f t="shared" si="342"/>
        <v>177.93512265771099</v>
      </c>
      <c r="AL311" s="84">
        <f t="shared" si="342"/>
        <v>177.93512265771099</v>
      </c>
      <c r="AM311" s="84">
        <f t="shared" si="342"/>
        <v>177.93512265771099</v>
      </c>
      <c r="AN311" s="85"/>
    </row>
    <row r="312" spans="1:40" s="95" customFormat="1" x14ac:dyDescent="0.35">
      <c r="A312" s="8" t="str">
        <v>WX134</v>
      </c>
      <c r="B312" s="95" t="s">
        <v>307</v>
      </c>
      <c r="C312" s="95" t="s">
        <v>19</v>
      </c>
      <c r="E312" s="42"/>
      <c r="F312" s="42"/>
      <c r="G312" s="42"/>
      <c r="H312" s="42"/>
      <c r="I312" s="42"/>
      <c r="J312" s="64">
        <f t="shared" ref="J312:S312" si="349">J223*(1-$B$4)</f>
        <v>-7.1610222365495704E-2</v>
      </c>
      <c r="K312" s="64">
        <f t="shared" si="349"/>
        <v>-6.7637891825929497E-2</v>
      </c>
      <c r="L312" s="64">
        <f t="shared" si="349"/>
        <v>-5.5369716219521609E-2</v>
      </c>
      <c r="M312" s="64">
        <f t="shared" si="349"/>
        <v>-5.0124041191435521E-2</v>
      </c>
      <c r="N312" s="64">
        <f t="shared" si="349"/>
        <v>-4.7621102747589822E-2</v>
      </c>
      <c r="O312" s="64">
        <f t="shared" si="349"/>
        <v>0</v>
      </c>
      <c r="P312" s="64">
        <f t="shared" si="349"/>
        <v>0</v>
      </c>
      <c r="Q312" s="64">
        <f t="shared" si="349"/>
        <v>0</v>
      </c>
      <c r="R312" s="64">
        <f t="shared" si="349"/>
        <v>0</v>
      </c>
      <c r="S312" s="64">
        <f t="shared" si="349"/>
        <v>0</v>
      </c>
      <c r="W312" s="95" t="s">
        <v>262</v>
      </c>
      <c r="X312" s="95" t="s">
        <v>294</v>
      </c>
      <c r="Y312" s="84">
        <f t="shared" si="342"/>
        <v>104.36757220778252</v>
      </c>
      <c r="Z312" s="84">
        <f t="shared" si="342"/>
        <v>114.84232953064411</v>
      </c>
      <c r="AA312" s="84">
        <f t="shared" si="342"/>
        <v>121.40188954614342</v>
      </c>
      <c r="AB312" s="84">
        <f t="shared" si="342"/>
        <v>124.14662698489029</v>
      </c>
      <c r="AC312" s="84">
        <f t="shared" si="342"/>
        <v>127.35726425514108</v>
      </c>
      <c r="AD312" s="84">
        <f t="shared" si="342"/>
        <v>127.35726425514108</v>
      </c>
      <c r="AE312" s="84">
        <f t="shared" si="342"/>
        <v>127.35726425514108</v>
      </c>
      <c r="AF312" s="84">
        <f t="shared" si="342"/>
        <v>127.35726425514108</v>
      </c>
      <c r="AG312" s="84">
        <f t="shared" si="342"/>
        <v>127.35726425514108</v>
      </c>
      <c r="AH312" s="84">
        <f t="shared" si="342"/>
        <v>127.35726425514108</v>
      </c>
      <c r="AI312" s="84">
        <f t="shared" si="342"/>
        <v>127.35726425514108</v>
      </c>
      <c r="AJ312" s="84">
        <f t="shared" si="342"/>
        <v>127.35726425514108</v>
      </c>
      <c r="AK312" s="84">
        <f t="shared" si="342"/>
        <v>127.35726425514108</v>
      </c>
      <c r="AL312" s="84">
        <f t="shared" si="342"/>
        <v>127.35726425514108</v>
      </c>
      <c r="AM312" s="84">
        <f t="shared" si="342"/>
        <v>127.35726425514108</v>
      </c>
      <c r="AN312" s="85"/>
    </row>
    <row r="313" spans="1:40" s="95" customFormat="1" x14ac:dyDescent="0.35">
      <c r="A313" s="8" t="str">
        <v>SL121</v>
      </c>
      <c r="B313" s="95" t="s">
        <v>211</v>
      </c>
      <c r="C313" s="95" t="s">
        <v>19</v>
      </c>
      <c r="E313" s="42"/>
      <c r="F313" s="42"/>
      <c r="G313" s="42"/>
      <c r="H313" s="42"/>
      <c r="I313" s="42"/>
      <c r="J313" s="64">
        <f t="shared" ref="J313:S313" si="350">J224*(1-$B$4)</f>
        <v>-4.8942874800897318E-2</v>
      </c>
      <c r="K313" s="64">
        <f t="shared" si="350"/>
        <v>-5.6766976276055564E-2</v>
      </c>
      <c r="L313" s="64">
        <f t="shared" si="350"/>
        <v>-6.7268955927854895E-2</v>
      </c>
      <c r="M313" s="64">
        <f t="shared" si="350"/>
        <v>-8.5791742995210821E-2</v>
      </c>
      <c r="N313" s="64">
        <f t="shared" si="350"/>
        <v>-0.10860253047448661</v>
      </c>
      <c r="O313" s="64">
        <f t="shared" si="350"/>
        <v>-0.17323881000796659</v>
      </c>
      <c r="P313" s="64">
        <f t="shared" si="350"/>
        <v>-0.26790112264541044</v>
      </c>
      <c r="Q313" s="64">
        <f t="shared" si="350"/>
        <v>-0.55650107963816708</v>
      </c>
      <c r="R313" s="64">
        <f t="shared" si="350"/>
        <v>0</v>
      </c>
      <c r="S313" s="64">
        <f t="shared" si="350"/>
        <v>0</v>
      </c>
      <c r="W313" s="95" t="s">
        <v>263</v>
      </c>
      <c r="X313" s="95" t="s">
        <v>295</v>
      </c>
      <c r="Y313" s="84">
        <f t="shared" si="342"/>
        <v>139.87117379112061</v>
      </c>
      <c r="Z313" s="84">
        <f t="shared" si="342"/>
        <v>153.90921808910358</v>
      </c>
      <c r="AA313" s="84">
        <f t="shared" si="342"/>
        <v>162.70019922924718</v>
      </c>
      <c r="AB313" s="84">
        <f t="shared" si="342"/>
        <v>166.3786372649777</v>
      </c>
      <c r="AC313" s="84">
        <f t="shared" si="342"/>
        <v>170.68146422653089</v>
      </c>
      <c r="AD313" s="84">
        <f t="shared" si="342"/>
        <v>170.68146422653089</v>
      </c>
      <c r="AE313" s="84">
        <f t="shared" si="342"/>
        <v>170.68146422653089</v>
      </c>
      <c r="AF313" s="84">
        <f t="shared" si="342"/>
        <v>170.68146422653089</v>
      </c>
      <c r="AG313" s="84">
        <f t="shared" si="342"/>
        <v>170.68146422653089</v>
      </c>
      <c r="AH313" s="84">
        <f t="shared" si="342"/>
        <v>170.68146422653089</v>
      </c>
      <c r="AI313" s="84">
        <f t="shared" si="342"/>
        <v>170.68146422653089</v>
      </c>
      <c r="AJ313" s="84">
        <f t="shared" si="342"/>
        <v>170.68146422653089</v>
      </c>
      <c r="AK313" s="84">
        <f t="shared" si="342"/>
        <v>170.68146422653089</v>
      </c>
      <c r="AL313" s="84">
        <f t="shared" si="342"/>
        <v>170.68146422653089</v>
      </c>
      <c r="AM313" s="84">
        <f t="shared" si="342"/>
        <v>170.68146422653089</v>
      </c>
      <c r="AN313" s="85"/>
    </row>
    <row r="314" spans="1:40" s="95" customFormat="1" x14ac:dyDescent="0.35">
      <c r="A314" s="8" t="str">
        <v>SL122</v>
      </c>
      <c r="B314" s="95" t="s">
        <v>207</v>
      </c>
      <c r="C314" s="95" t="s">
        <v>19</v>
      </c>
      <c r="E314" s="42"/>
      <c r="F314" s="42"/>
      <c r="G314" s="42"/>
      <c r="H314" s="42"/>
      <c r="I314" s="42"/>
      <c r="J314" s="64">
        <f t="shared" ref="J314:S314" si="351">J225*(1-$B$4)</f>
        <v>-4.8942874800897408E-2</v>
      </c>
      <c r="K314" s="64">
        <f t="shared" si="351"/>
        <v>-5.6766976276055474E-2</v>
      </c>
      <c r="L314" s="64">
        <f t="shared" si="351"/>
        <v>-6.7268955927854895E-2</v>
      </c>
      <c r="M314" s="64">
        <f t="shared" si="351"/>
        <v>-8.5791742995210821E-2</v>
      </c>
      <c r="N314" s="64">
        <f t="shared" si="351"/>
        <v>-0.10860253047448652</v>
      </c>
      <c r="O314" s="64">
        <f t="shared" si="351"/>
        <v>-0.17323881000796676</v>
      </c>
      <c r="P314" s="64">
        <f t="shared" si="351"/>
        <v>-0.26790112264541055</v>
      </c>
      <c r="Q314" s="64">
        <f t="shared" si="351"/>
        <v>-0.55650107963816708</v>
      </c>
      <c r="R314" s="64">
        <f t="shared" si="351"/>
        <v>0</v>
      </c>
      <c r="S314" s="64">
        <f t="shared" si="351"/>
        <v>0</v>
      </c>
      <c r="W314" s="95" t="s">
        <v>266</v>
      </c>
      <c r="X314" s="95" t="s">
        <v>298</v>
      </c>
      <c r="Y314" s="84">
        <f t="shared" si="342"/>
        <v>150.79233858496079</v>
      </c>
      <c r="Z314" s="84">
        <f t="shared" si="342"/>
        <v>165.92647574472562</v>
      </c>
      <c r="AA314" s="84">
        <f t="shared" si="342"/>
        <v>175.40385817205956</v>
      </c>
      <c r="AB314" s="84">
        <f t="shared" si="342"/>
        <v>179.36950926880388</v>
      </c>
      <c r="AC314" s="84">
        <f t="shared" si="342"/>
        <v>184.00830168380125</v>
      </c>
      <c r="AD314" s="84">
        <f t="shared" si="342"/>
        <v>184.00830168380125</v>
      </c>
      <c r="AE314" s="84">
        <f t="shared" si="342"/>
        <v>184.00830168380125</v>
      </c>
      <c r="AF314" s="84">
        <f t="shared" si="342"/>
        <v>184.00830168380125</v>
      </c>
      <c r="AG314" s="84">
        <f t="shared" si="342"/>
        <v>184.00830168380125</v>
      </c>
      <c r="AH314" s="84">
        <f t="shared" si="342"/>
        <v>184.00830168380125</v>
      </c>
      <c r="AI314" s="84">
        <f t="shared" si="342"/>
        <v>184.00830168380125</v>
      </c>
      <c r="AJ314" s="84">
        <f t="shared" si="342"/>
        <v>184.00830168380125</v>
      </c>
      <c r="AK314" s="84">
        <f t="shared" si="342"/>
        <v>184.00830168380125</v>
      </c>
      <c r="AL314" s="84">
        <f t="shared" si="342"/>
        <v>184.00830168380125</v>
      </c>
      <c r="AM314" s="84">
        <f t="shared" si="342"/>
        <v>184.00830168380125</v>
      </c>
      <c r="AN314" s="85"/>
    </row>
    <row r="315" spans="1:40" s="95" customFormat="1" x14ac:dyDescent="0.35">
      <c r="A315" s="8" t="str">
        <v>SL150</v>
      </c>
      <c r="B315" s="95" t="s">
        <v>213</v>
      </c>
      <c r="C315" s="95" t="s">
        <v>19</v>
      </c>
      <c r="E315" s="42"/>
      <c r="F315" s="42"/>
      <c r="G315" s="42"/>
      <c r="H315" s="42"/>
      <c r="I315" s="42"/>
      <c r="J315" s="64">
        <f t="shared" ref="J315:S315" si="352">J226*(1-$B$4)</f>
        <v>-4.8942874800897408E-2</v>
      </c>
      <c r="K315" s="64">
        <f t="shared" si="352"/>
        <v>-5.6766976276055474E-2</v>
      </c>
      <c r="L315" s="64">
        <f t="shared" si="352"/>
        <v>-6.7268955927854895E-2</v>
      </c>
      <c r="M315" s="64">
        <f t="shared" si="352"/>
        <v>-8.5791742995210918E-2</v>
      </c>
      <c r="N315" s="64">
        <f t="shared" si="352"/>
        <v>-0.10860253047448661</v>
      </c>
      <c r="O315" s="64">
        <f t="shared" si="352"/>
        <v>-0.17323881000796668</v>
      </c>
      <c r="P315" s="64">
        <f t="shared" si="352"/>
        <v>-0.26790112264541044</v>
      </c>
      <c r="Q315" s="64">
        <f t="shared" si="352"/>
        <v>-0.55650107963816708</v>
      </c>
      <c r="R315" s="64">
        <f t="shared" si="352"/>
        <v>0</v>
      </c>
      <c r="S315" s="64">
        <f t="shared" si="352"/>
        <v>0</v>
      </c>
      <c r="W315" s="95" t="s">
        <v>267</v>
      </c>
      <c r="X315" s="95" t="s">
        <v>299</v>
      </c>
      <c r="Y315" s="84">
        <f t="shared" si="342"/>
        <v>157.53089284353891</v>
      </c>
      <c r="Z315" s="84">
        <f t="shared" si="342"/>
        <v>173.34133892831176</v>
      </c>
      <c r="AA315" s="84">
        <f t="shared" si="342"/>
        <v>183.24224324220296</v>
      </c>
      <c r="AB315" s="84">
        <f t="shared" si="342"/>
        <v>187.3851099411242</v>
      </c>
      <c r="AC315" s="84">
        <f t="shared" si="342"/>
        <v>192.23119905750622</v>
      </c>
      <c r="AD315" s="84">
        <f t="shared" si="342"/>
        <v>192.23119905750622</v>
      </c>
      <c r="AE315" s="84">
        <f t="shared" si="342"/>
        <v>192.23119905750622</v>
      </c>
      <c r="AF315" s="84">
        <f t="shared" si="342"/>
        <v>192.23119905750622</v>
      </c>
      <c r="AG315" s="84">
        <f t="shared" si="342"/>
        <v>192.23119905750622</v>
      </c>
      <c r="AH315" s="84">
        <f t="shared" si="342"/>
        <v>192.23119905750622</v>
      </c>
      <c r="AI315" s="84">
        <f t="shared" si="342"/>
        <v>192.23119905750622</v>
      </c>
      <c r="AJ315" s="84">
        <f t="shared" si="342"/>
        <v>192.23119905750622</v>
      </c>
      <c r="AK315" s="84">
        <f t="shared" si="342"/>
        <v>192.23119905750622</v>
      </c>
      <c r="AL315" s="84">
        <f t="shared" si="342"/>
        <v>192.23119905750622</v>
      </c>
      <c r="AM315" s="84">
        <f t="shared" si="342"/>
        <v>192.23119905750622</v>
      </c>
      <c r="AN315" s="85"/>
    </row>
    <row r="316" spans="1:40" s="95" customFormat="1" x14ac:dyDescent="0.35">
      <c r="A316" s="8" t="str">
        <v>SL151</v>
      </c>
      <c r="B316" s="95" t="s">
        <v>209</v>
      </c>
      <c r="C316" s="95" t="s">
        <v>19</v>
      </c>
      <c r="E316" s="42"/>
      <c r="F316" s="42"/>
      <c r="G316" s="42"/>
      <c r="H316" s="42"/>
      <c r="I316" s="42"/>
      <c r="J316" s="64">
        <f t="shared" ref="J316:S316" si="353">J227*(1-$B$4)</f>
        <v>-4.8942874800897318E-2</v>
      </c>
      <c r="K316" s="64">
        <f t="shared" si="353"/>
        <v>-5.6766976276055564E-2</v>
      </c>
      <c r="L316" s="64">
        <f t="shared" si="353"/>
        <v>-6.7268955927854798E-2</v>
      </c>
      <c r="M316" s="64">
        <f t="shared" si="353"/>
        <v>-8.5791742995211001E-2</v>
      </c>
      <c r="N316" s="64">
        <f t="shared" si="353"/>
        <v>-0.10860253047448652</v>
      </c>
      <c r="O316" s="64">
        <f t="shared" si="353"/>
        <v>-0.17323881000796668</v>
      </c>
      <c r="P316" s="64">
        <f t="shared" si="353"/>
        <v>-0.26790112264541044</v>
      </c>
      <c r="Q316" s="64">
        <f t="shared" si="353"/>
        <v>-0.55650107963816708</v>
      </c>
      <c r="R316" s="64">
        <f t="shared" si="353"/>
        <v>0</v>
      </c>
      <c r="S316" s="64">
        <f t="shared" si="353"/>
        <v>0</v>
      </c>
      <c r="W316" s="95" t="s">
        <v>268</v>
      </c>
      <c r="X316" s="95" t="s">
        <v>300</v>
      </c>
      <c r="Y316" s="84">
        <f t="shared" si="342"/>
        <v>166.55570529293172</v>
      </c>
      <c r="Z316" s="84">
        <f t="shared" si="342"/>
        <v>183.2719185455326</v>
      </c>
      <c r="AA316" s="84">
        <f t="shared" si="342"/>
        <v>193.74003734605151</v>
      </c>
      <c r="AB316" s="84">
        <f t="shared" si="342"/>
        <v>198.12024539615606</v>
      </c>
      <c r="AC316" s="84">
        <f t="shared" si="342"/>
        <v>203.24396288497314</v>
      </c>
      <c r="AD316" s="84">
        <f t="shared" si="342"/>
        <v>203.24396288497314</v>
      </c>
      <c r="AE316" s="84">
        <f t="shared" si="342"/>
        <v>203.24396288497314</v>
      </c>
      <c r="AF316" s="84">
        <f t="shared" si="342"/>
        <v>203.24396288497314</v>
      </c>
      <c r="AG316" s="84">
        <f t="shared" si="342"/>
        <v>203.24396288497314</v>
      </c>
      <c r="AH316" s="84">
        <f t="shared" si="342"/>
        <v>203.24396288497314</v>
      </c>
      <c r="AI316" s="84">
        <f t="shared" si="342"/>
        <v>203.24396288497314</v>
      </c>
      <c r="AJ316" s="84">
        <f t="shared" si="342"/>
        <v>203.24396288497314</v>
      </c>
      <c r="AK316" s="84">
        <f t="shared" si="342"/>
        <v>203.24396288497314</v>
      </c>
      <c r="AL316" s="84">
        <f t="shared" si="342"/>
        <v>203.24396288497314</v>
      </c>
      <c r="AM316" s="84">
        <f t="shared" si="342"/>
        <v>203.24396288497314</v>
      </c>
      <c r="AN316" s="85"/>
    </row>
    <row r="317" spans="1:40" s="95" customFormat="1" x14ac:dyDescent="0.35">
      <c r="A317" s="8" t="str">
        <v>SL111</v>
      </c>
      <c r="B317" s="95" t="s">
        <v>316</v>
      </c>
      <c r="C317" s="95" t="s">
        <v>19</v>
      </c>
      <c r="E317" s="42"/>
      <c r="F317" s="42"/>
      <c r="G317" s="42"/>
      <c r="H317" s="42"/>
      <c r="I317" s="42"/>
      <c r="J317" s="64">
        <f t="shared" ref="J317:S317" si="354">J228*(1-$B$4)</f>
        <v>-0.14445723688224482</v>
      </c>
      <c r="K317" s="64">
        <f t="shared" si="354"/>
        <v>-0.16483714107976627</v>
      </c>
      <c r="L317" s="64">
        <f t="shared" si="354"/>
        <v>-0.18486960288488624</v>
      </c>
      <c r="M317" s="64">
        <f t="shared" si="354"/>
        <v>-0.18082228782359727</v>
      </c>
      <c r="N317" s="64">
        <f t="shared" si="354"/>
        <v>-0.15014998490866321</v>
      </c>
      <c r="O317" s="64">
        <f t="shared" si="354"/>
        <v>0</v>
      </c>
      <c r="P317" s="64">
        <f t="shared" si="354"/>
        <v>0</v>
      </c>
      <c r="Q317" s="64">
        <f t="shared" si="354"/>
        <v>0</v>
      </c>
      <c r="R317" s="64">
        <f t="shared" si="354"/>
        <v>0</v>
      </c>
      <c r="S317" s="64">
        <f t="shared" si="354"/>
        <v>0</v>
      </c>
      <c r="W317" s="95" t="s">
        <v>269</v>
      </c>
      <c r="X317" s="95" t="s">
        <v>301</v>
      </c>
      <c r="Y317" s="84">
        <f t="shared" si="342"/>
        <v>152.35413879494129</v>
      </c>
      <c r="Z317" s="84">
        <f t="shared" si="342"/>
        <v>167.64502462520093</v>
      </c>
      <c r="AA317" s="84">
        <f t="shared" si="342"/>
        <v>177.22056706519848</v>
      </c>
      <c r="AB317" s="84">
        <f t="shared" si="342"/>
        <v>181.22729156642558</v>
      </c>
      <c r="AC317" s="84">
        <f t="shared" si="342"/>
        <v>185.91412930677424</v>
      </c>
      <c r="AD317" s="84">
        <f t="shared" si="342"/>
        <v>185.91412930677424</v>
      </c>
      <c r="AE317" s="84">
        <f t="shared" si="342"/>
        <v>185.91412930677424</v>
      </c>
      <c r="AF317" s="84">
        <f t="shared" si="342"/>
        <v>185.91412930677424</v>
      </c>
      <c r="AG317" s="84">
        <f t="shared" si="342"/>
        <v>185.91412930677424</v>
      </c>
      <c r="AH317" s="84">
        <f t="shared" si="342"/>
        <v>185.91412930677424</v>
      </c>
      <c r="AI317" s="84">
        <f t="shared" si="342"/>
        <v>185.91412930677424</v>
      </c>
      <c r="AJ317" s="84">
        <f t="shared" si="342"/>
        <v>185.91412930677424</v>
      </c>
      <c r="AK317" s="84">
        <f t="shared" si="342"/>
        <v>185.91412930677424</v>
      </c>
      <c r="AL317" s="84">
        <f t="shared" si="342"/>
        <v>185.91412930677424</v>
      </c>
      <c r="AM317" s="84">
        <f t="shared" si="342"/>
        <v>185.91412930677424</v>
      </c>
      <c r="AN317" s="85"/>
    </row>
    <row r="318" spans="1:40" s="95" customFormat="1" x14ac:dyDescent="0.35">
      <c r="A318" s="8" t="str">
        <v>SL112</v>
      </c>
      <c r="B318" s="95" t="s">
        <v>318</v>
      </c>
      <c r="C318" s="95" t="s">
        <v>19</v>
      </c>
      <c r="E318" s="42"/>
      <c r="F318" s="42"/>
      <c r="G318" s="42"/>
      <c r="H318" s="42"/>
      <c r="I318" s="42"/>
      <c r="J318" s="64">
        <f t="shared" ref="J318:S318" si="355">J229*(1-$B$4)</f>
        <v>-0.1444572368822449</v>
      </c>
      <c r="K318" s="64">
        <f t="shared" si="355"/>
        <v>-0.16483714107976619</v>
      </c>
      <c r="L318" s="64">
        <f t="shared" si="355"/>
        <v>-0.18486960288488632</v>
      </c>
      <c r="M318" s="64">
        <f t="shared" si="355"/>
        <v>-0.18082228782359727</v>
      </c>
      <c r="N318" s="64">
        <f t="shared" si="355"/>
        <v>-0.15014998490866321</v>
      </c>
      <c r="O318" s="64">
        <f t="shared" si="355"/>
        <v>0</v>
      </c>
      <c r="P318" s="64">
        <f t="shared" si="355"/>
        <v>0</v>
      </c>
      <c r="Q318" s="64">
        <f t="shared" si="355"/>
        <v>0</v>
      </c>
      <c r="R318" s="64">
        <f t="shared" si="355"/>
        <v>0</v>
      </c>
      <c r="S318" s="64">
        <f t="shared" si="355"/>
        <v>0</v>
      </c>
      <c r="W318" s="95" t="s">
        <v>272</v>
      </c>
      <c r="X318" s="87" t="s">
        <v>304</v>
      </c>
      <c r="Y318" s="84"/>
      <c r="Z318" s="84"/>
      <c r="AA318" s="84"/>
      <c r="AB318" s="84"/>
      <c r="AC318" s="84"/>
      <c r="AD318" s="84"/>
      <c r="AE318" s="84"/>
      <c r="AF318" s="84"/>
      <c r="AG318" s="84"/>
      <c r="AH318" s="84"/>
      <c r="AI318" s="84"/>
      <c r="AJ318" s="84"/>
      <c r="AK318" s="84"/>
      <c r="AL318" s="84"/>
      <c r="AM318" s="84"/>
      <c r="AN318" s="85"/>
    </row>
    <row r="319" spans="1:40" s="95" customFormat="1" x14ac:dyDescent="0.35">
      <c r="A319" s="8" t="str">
        <v>SL140</v>
      </c>
      <c r="B319" s="95" t="s">
        <v>320</v>
      </c>
      <c r="C319" s="95" t="s">
        <v>19</v>
      </c>
      <c r="E319" s="42"/>
      <c r="F319" s="42"/>
      <c r="G319" s="42"/>
      <c r="H319" s="42"/>
      <c r="I319" s="42"/>
      <c r="J319" s="64">
        <f t="shared" ref="J319:S319" si="356">J230*(1-$B$4)</f>
        <v>-0.1444572368822449</v>
      </c>
      <c r="K319" s="64">
        <f t="shared" si="356"/>
        <v>-0.16483714107976619</v>
      </c>
      <c r="L319" s="64">
        <f t="shared" si="356"/>
        <v>-0.18486960288488632</v>
      </c>
      <c r="M319" s="64">
        <f t="shared" si="356"/>
        <v>-0.18082228782359736</v>
      </c>
      <c r="N319" s="64">
        <f t="shared" si="356"/>
        <v>-0.15014998490866313</v>
      </c>
      <c r="O319" s="64">
        <f t="shared" si="356"/>
        <v>0</v>
      </c>
      <c r="P319" s="64">
        <f t="shared" si="356"/>
        <v>0</v>
      </c>
      <c r="Q319" s="64">
        <f t="shared" si="356"/>
        <v>0</v>
      </c>
      <c r="R319" s="64">
        <f t="shared" si="356"/>
        <v>0</v>
      </c>
      <c r="S319" s="64">
        <f t="shared" si="356"/>
        <v>0</v>
      </c>
      <c r="W319" s="95" t="s">
        <v>273</v>
      </c>
      <c r="X319" s="87" t="s">
        <v>305</v>
      </c>
      <c r="Y319" s="84"/>
      <c r="Z319" s="84"/>
      <c r="AA319" s="84"/>
      <c r="AB319" s="84"/>
      <c r="AC319" s="84"/>
      <c r="AD319" s="84"/>
      <c r="AE319" s="84"/>
      <c r="AF319" s="84"/>
      <c r="AG319" s="84"/>
      <c r="AH319" s="84"/>
      <c r="AI319" s="84"/>
      <c r="AJ319" s="84"/>
      <c r="AK319" s="84"/>
      <c r="AL319" s="84"/>
      <c r="AM319" s="84"/>
      <c r="AN319" s="85"/>
    </row>
    <row r="320" spans="1:40" s="95" customFormat="1" x14ac:dyDescent="0.35">
      <c r="A320" s="8" t="str">
        <v>SL144</v>
      </c>
      <c r="B320" s="95" t="s">
        <v>322</v>
      </c>
      <c r="C320" s="95" t="s">
        <v>19</v>
      </c>
      <c r="E320" s="42"/>
      <c r="F320" s="42"/>
      <c r="G320" s="42"/>
      <c r="H320" s="42"/>
      <c r="I320" s="42"/>
      <c r="J320" s="64">
        <f t="shared" ref="J320:S320" si="357">J231*(1-$B$4)</f>
        <v>-0.1444572368822449</v>
      </c>
      <c r="K320" s="64">
        <f t="shared" si="357"/>
        <v>-0.16483714107976627</v>
      </c>
      <c r="L320" s="64">
        <f t="shared" si="357"/>
        <v>-0.18486960288488616</v>
      </c>
      <c r="M320" s="64">
        <f t="shared" si="357"/>
        <v>-0.18082228782359727</v>
      </c>
      <c r="N320" s="64">
        <f t="shared" si="357"/>
        <v>-0.15014998490866313</v>
      </c>
      <c r="O320" s="64">
        <f t="shared" si="357"/>
        <v>0</v>
      </c>
      <c r="P320" s="64">
        <f t="shared" si="357"/>
        <v>0</v>
      </c>
      <c r="Q320" s="64">
        <f t="shared" si="357"/>
        <v>0</v>
      </c>
      <c r="R320" s="64">
        <f t="shared" si="357"/>
        <v>0</v>
      </c>
      <c r="S320" s="64">
        <f t="shared" si="357"/>
        <v>0</v>
      </c>
      <c r="W320" s="95" t="s">
        <v>212</v>
      </c>
      <c r="X320" s="95" t="s">
        <v>211</v>
      </c>
      <c r="Y320" s="84">
        <f t="shared" si="342"/>
        <v>103.17706998052326</v>
      </c>
      <c r="Z320" s="84">
        <f t="shared" si="342"/>
        <v>113.53234362029178</v>
      </c>
      <c r="AA320" s="84">
        <f t="shared" si="342"/>
        <v>120.01707990804599</v>
      </c>
      <c r="AB320" s="84">
        <f t="shared" si="342"/>
        <v>122.73050861779832</v>
      </c>
      <c r="AC320" s="84">
        <f t="shared" si="342"/>
        <v>125.90452272301519</v>
      </c>
      <c r="AD320" s="84">
        <f t="shared" si="342"/>
        <v>125.90452272301519</v>
      </c>
      <c r="AE320" s="84">
        <f t="shared" si="342"/>
        <v>125.90452272301519</v>
      </c>
      <c r="AF320" s="84">
        <f t="shared" si="342"/>
        <v>125.90452272301519</v>
      </c>
      <c r="AG320" s="84">
        <f t="shared" si="342"/>
        <v>125.90452272301519</v>
      </c>
      <c r="AH320" s="84">
        <f t="shared" si="342"/>
        <v>125.90452272301519</v>
      </c>
      <c r="AI320" s="84">
        <f t="shared" si="342"/>
        <v>125.90452272301519</v>
      </c>
      <c r="AJ320" s="84">
        <f t="shared" si="342"/>
        <v>125.90452272301519</v>
      </c>
      <c r="AK320" s="84">
        <f t="shared" si="342"/>
        <v>125.90452272301519</v>
      </c>
      <c r="AL320" s="84">
        <f t="shared" si="342"/>
        <v>125.90452272301519</v>
      </c>
      <c r="AM320" s="84">
        <f t="shared" si="342"/>
        <v>125.90452272301519</v>
      </c>
      <c r="AN320" s="85"/>
    </row>
    <row r="321" spans="1:40" x14ac:dyDescent="0.35">
      <c r="J321" s="46"/>
      <c r="K321" s="46"/>
      <c r="L321" s="46"/>
      <c r="M321" s="46"/>
      <c r="N321" s="46"/>
      <c r="O321" s="46"/>
      <c r="P321" s="46"/>
      <c r="Q321" s="46"/>
      <c r="R321" s="46"/>
      <c r="S321" s="46"/>
      <c r="W321" s="95" t="s">
        <v>208</v>
      </c>
      <c r="X321" s="95" t="s">
        <v>207</v>
      </c>
      <c r="Y321" s="84">
        <f t="shared" si="342"/>
        <v>85.710168585199028</v>
      </c>
      <c r="Z321" s="84">
        <f t="shared" si="342"/>
        <v>94.312392408554075</v>
      </c>
      <c r="AA321" s="84">
        <f t="shared" si="342"/>
        <v>99.699324219652127</v>
      </c>
      <c r="AB321" s="84">
        <f t="shared" si="342"/>
        <v>101.95339513095726</v>
      </c>
      <c r="AC321" s="84">
        <f t="shared" si="342"/>
        <v>104.59007868963258</v>
      </c>
      <c r="AD321" s="84">
        <f t="shared" si="342"/>
        <v>104.59007868963258</v>
      </c>
      <c r="AE321" s="84">
        <f t="shared" si="342"/>
        <v>104.59007868963258</v>
      </c>
      <c r="AF321" s="84">
        <f t="shared" si="342"/>
        <v>104.59007868963258</v>
      </c>
      <c r="AG321" s="84">
        <f t="shared" si="342"/>
        <v>104.59007868963258</v>
      </c>
      <c r="AH321" s="84">
        <f t="shared" si="342"/>
        <v>104.59007868963258</v>
      </c>
      <c r="AI321" s="84">
        <f t="shared" si="342"/>
        <v>104.59007868963258</v>
      </c>
      <c r="AJ321" s="84">
        <f t="shared" si="342"/>
        <v>104.59007868963258</v>
      </c>
      <c r="AK321" s="84">
        <f t="shared" si="342"/>
        <v>104.59007868963258</v>
      </c>
      <c r="AL321" s="84">
        <f t="shared" ref="Z321:AM323" si="358">INDEX(AL$191:AL$230,MATCH($X321,$X$191:$X$230,0))</f>
        <v>104.59007868963258</v>
      </c>
      <c r="AM321" s="84">
        <f t="shared" si="358"/>
        <v>104.59007868963258</v>
      </c>
      <c r="AN321" s="85"/>
    </row>
    <row r="322" spans="1:40" x14ac:dyDescent="0.35">
      <c r="N322" s="46"/>
      <c r="O322" s="46"/>
      <c r="P322" s="46"/>
      <c r="Q322" s="46"/>
      <c r="R322" s="46"/>
      <c r="S322" s="46"/>
      <c r="W322" s="95" t="s">
        <v>214</v>
      </c>
      <c r="X322" s="95" t="s">
        <v>213</v>
      </c>
      <c r="Y322" s="84">
        <f t="shared" si="342"/>
        <v>139.52196042754548</v>
      </c>
      <c r="Z322" s="84">
        <f t="shared" si="358"/>
        <v>153.52495624102343</v>
      </c>
      <c r="AA322" s="84">
        <f t="shared" si="358"/>
        <v>162.29398912685653</v>
      </c>
      <c r="AB322" s="84">
        <f t="shared" si="358"/>
        <v>165.96324328513506</v>
      </c>
      <c r="AC322" s="84">
        <f t="shared" si="358"/>
        <v>170.25532747077955</v>
      </c>
      <c r="AD322" s="84">
        <f t="shared" si="358"/>
        <v>170.25532747077955</v>
      </c>
      <c r="AE322" s="84">
        <f t="shared" si="358"/>
        <v>170.25532747077955</v>
      </c>
      <c r="AF322" s="84">
        <f t="shared" si="358"/>
        <v>170.25532747077955</v>
      </c>
      <c r="AG322" s="84">
        <f t="shared" si="358"/>
        <v>170.25532747077955</v>
      </c>
      <c r="AH322" s="84">
        <f t="shared" si="358"/>
        <v>170.25532747077955</v>
      </c>
      <c r="AI322" s="84">
        <f t="shared" si="358"/>
        <v>170.25532747077955</v>
      </c>
      <c r="AJ322" s="84">
        <f t="shared" si="358"/>
        <v>170.25532747077955</v>
      </c>
      <c r="AK322" s="84">
        <f t="shared" si="358"/>
        <v>170.25532747077955</v>
      </c>
      <c r="AL322" s="84">
        <f t="shared" si="358"/>
        <v>170.25532747077955</v>
      </c>
      <c r="AM322" s="84">
        <f t="shared" si="358"/>
        <v>170.25532747077955</v>
      </c>
      <c r="AN322" s="85"/>
    </row>
    <row r="323" spans="1:40" ht="15" thickBot="1" x14ac:dyDescent="0.4">
      <c r="A323" s="98" t="s">
        <v>234</v>
      </c>
      <c r="B323" s="95"/>
      <c r="C323" s="95"/>
      <c r="D323" s="95"/>
      <c r="E323" s="95"/>
      <c r="F323" s="95"/>
      <c r="G323" s="95"/>
      <c r="H323" s="95"/>
      <c r="I323" s="24" t="s">
        <v>232</v>
      </c>
      <c r="J323" s="95"/>
      <c r="K323" s="95"/>
      <c r="L323" s="95"/>
      <c r="M323" s="95"/>
      <c r="N323" s="95"/>
      <c r="O323" s="95"/>
      <c r="P323" s="95"/>
      <c r="Q323" s="95"/>
      <c r="R323" s="95"/>
      <c r="S323" s="95"/>
      <c r="W323" s="95" t="s">
        <v>210</v>
      </c>
      <c r="X323" s="95" t="s">
        <v>209</v>
      </c>
      <c r="Y323" s="84">
        <f t="shared" si="342"/>
        <v>81.26338399147869</v>
      </c>
      <c r="Z323" s="84">
        <f t="shared" si="358"/>
        <v>89.419310286770823</v>
      </c>
      <c r="AA323" s="84">
        <f t="shared" si="358"/>
        <v>94.526759210593951</v>
      </c>
      <c r="AB323" s="84">
        <f t="shared" si="358"/>
        <v>96.663885213646097</v>
      </c>
      <c r="AC323" s="84">
        <f t="shared" si="358"/>
        <v>99.163773290282677</v>
      </c>
      <c r="AD323" s="84">
        <f t="shared" si="358"/>
        <v>99.163773290282677</v>
      </c>
      <c r="AE323" s="84">
        <f t="shared" si="358"/>
        <v>99.163773290282677</v>
      </c>
      <c r="AF323" s="84">
        <f t="shared" si="358"/>
        <v>99.163773290282677</v>
      </c>
      <c r="AG323" s="84">
        <f t="shared" si="358"/>
        <v>99.163773290282677</v>
      </c>
      <c r="AH323" s="84">
        <f t="shared" si="358"/>
        <v>99.163773290282677</v>
      </c>
      <c r="AI323" s="84">
        <f t="shared" si="358"/>
        <v>99.163773290282677</v>
      </c>
      <c r="AJ323" s="84">
        <f t="shared" si="358"/>
        <v>99.163773290282677</v>
      </c>
      <c r="AK323" s="84">
        <f t="shared" si="358"/>
        <v>99.163773290282677</v>
      </c>
      <c r="AL323" s="84">
        <f t="shared" si="358"/>
        <v>99.163773290282677</v>
      </c>
      <c r="AM323" s="84">
        <f t="shared" si="358"/>
        <v>99.163773290282677</v>
      </c>
      <c r="AN323" s="85"/>
    </row>
    <row r="324" spans="1:40" ht="15" thickBot="1" x14ac:dyDescent="0.4">
      <c r="A324" s="8" t="str" cm="1">
        <f t="array" ref="A324:A363">TD_service_codes</f>
        <v>WN127</v>
      </c>
      <c r="B324" s="95" t="s">
        <v>276</v>
      </c>
      <c r="C324" s="8" t="s">
        <v>323</v>
      </c>
      <c r="D324" s="95"/>
      <c r="E324" s="207">
        <f t="shared" ref="E324:E332" si="359">F324*(1+$F$365)</f>
        <v>541087.09246025071</v>
      </c>
      <c r="F324" s="207">
        <f>IF($B$3="Prices",(F106*F19),IF($B$3="Costs",'Top Down inputs'!D231,"Error"))</f>
        <v>415437.52979553206</v>
      </c>
      <c r="G324" s="207">
        <f>IF($B$3="Prices",(G106*G19),IF($B$3="Costs",'Top Down inputs'!E231,"Error"))</f>
        <v>16094.020529381845</v>
      </c>
      <c r="H324" s="207">
        <f>IF($B$3="Prices",(H106*H19),IF($B$3="Costs",'Top Down inputs'!F231,"Error"))</f>
        <v>17724.894273622311</v>
      </c>
      <c r="I324" s="207">
        <f>IF($B$3="Prices",(I106*I19),IF($B$3="Costs",'Top Down inputs'!G231,"Error"))</f>
        <v>15517.603952423557</v>
      </c>
      <c r="J324" s="207">
        <f>IF($B$3="Prices",(J106*J19),IF($B$3="Costs",'Top Down inputs'!H231,"Error"))</f>
        <v>13372.772437086036</v>
      </c>
      <c r="K324" s="207">
        <f>IF($B$3="Prices",(K106*K19),IF($B$3="Costs",'Top Down inputs'!I231,"Error"))</f>
        <v>9928.1129252047322</v>
      </c>
      <c r="L324" s="207">
        <f>IF($B$3="Prices",(L106*L19),IF($B$3="Costs",'Top Down inputs'!J231,"Error"))</f>
        <v>7024.1254177978872</v>
      </c>
      <c r="M324" s="207">
        <f>IF($B$3="Prices",(M106*M19),IF($B$3="Costs",'Top Down inputs'!K231,"Error"))</f>
        <v>5194.6357066706378</v>
      </c>
      <c r="N324" s="207">
        <f>IF($B$3="Prices",(N106*N19),IF($B$3="Costs",'Top Down inputs'!L231,"Error"))</f>
        <v>4766.2458169021147</v>
      </c>
      <c r="O324" s="63">
        <f>(1+O281)*N324</f>
        <v>4186.1155935403149</v>
      </c>
      <c r="P324" s="63">
        <f>(1+P281)*O324</f>
        <v>3345.361693001184</v>
      </c>
      <c r="Q324" s="63">
        <f>(1+Q281)*P324</f>
        <v>1520.4348733120819</v>
      </c>
      <c r="R324" s="63">
        <f>(1+R281)*Q324</f>
        <v>1520.4348733120819</v>
      </c>
      <c r="S324" s="63">
        <f>(1+S281)*R324</f>
        <v>1520.4348733120819</v>
      </c>
    </row>
    <row r="325" spans="1:40" ht="15" thickBot="1" x14ac:dyDescent="0.4">
      <c r="A325" s="8" t="str">
        <v>WN346</v>
      </c>
      <c r="B325" s="95" t="s">
        <v>277</v>
      </c>
      <c r="C325" s="8" t="s">
        <v>323</v>
      </c>
      <c r="D325" s="95"/>
      <c r="E325" s="207">
        <f t="shared" si="359"/>
        <v>1887.3501572346954</v>
      </c>
      <c r="F325" s="207">
        <f>IF($B$3="Prices",(F107*F20),IF($B$3="Costs",'Top Down inputs'!D232,"Error"))</f>
        <v>1449.0755704699989</v>
      </c>
      <c r="G325" s="207">
        <f>IF($B$3="Prices",(G107*G20),IF($B$3="Costs",'Top Down inputs'!E232,"Error"))</f>
        <v>283336.2493810131</v>
      </c>
      <c r="H325" s="207">
        <f>IF($B$3="Prices",(H107*H20),IF($B$3="Costs",'Top Down inputs'!F232,"Error"))</f>
        <v>246833.29463661485</v>
      </c>
      <c r="I325" s="207">
        <f>IF($B$3="Prices",(I107*I20),IF($B$3="Costs",'Top Down inputs'!G232,"Error"))</f>
        <v>215065.57635451836</v>
      </c>
      <c r="J325" s="207">
        <f>IF($B$3="Prices",(J107*J20),IF($B$3="Costs",'Top Down inputs'!H232,"Error"))</f>
        <v>184635.6988198848</v>
      </c>
      <c r="K325" s="207">
        <f>IF($B$3="Prices",(K107*K20),IF($B$3="Costs",'Top Down inputs'!I232,"Error"))</f>
        <v>137191.57265022714</v>
      </c>
      <c r="L325" s="207">
        <f>IF($B$3="Prices",(L107*L20),IF($B$3="Costs",'Top Down inputs'!J232,"Error"))</f>
        <v>95489.79714357249</v>
      </c>
      <c r="M325" s="207">
        <f>IF($B$3="Prices",(M107*M20),IF($B$3="Costs",'Top Down inputs'!K232,"Error"))</f>
        <v>70270.452549867798</v>
      </c>
      <c r="N325" s="207">
        <f>IF($B$3="Prices",(N107*N20),IF($B$3="Costs",'Top Down inputs'!L232,"Error"))</f>
        <v>63612.213691109631</v>
      </c>
      <c r="O325" s="63">
        <f t="shared" ref="O325:S335" si="360">(1+O282)*N325</f>
        <v>55869.564831855481</v>
      </c>
      <c r="P325" s="63">
        <f t="shared" si="360"/>
        <v>44648.528645876599</v>
      </c>
      <c r="Q325" s="63">
        <f t="shared" si="360"/>
        <v>20292.328969177386</v>
      </c>
      <c r="R325" s="63">
        <f t="shared" si="360"/>
        <v>20292.328969177386</v>
      </c>
      <c r="S325" s="63">
        <f t="shared" si="360"/>
        <v>20292.328969177386</v>
      </c>
      <c r="W325" s="96" t="s">
        <v>342</v>
      </c>
      <c r="AD325" s="112">
        <f>SUMPRODUCT(AD281:AD300,AD326:AD345)/SUM(AD281:AD300)</f>
        <v>167.62330093928193</v>
      </c>
      <c r="AE325" s="112">
        <f>SUMPRODUCT(AE281:AE300,AE326:AE345)/SUM(AE281:AE300)</f>
        <v>172.07305636769564</v>
      </c>
      <c r="AF325" s="112">
        <f t="shared" ref="AF325:AM325" si="361">SUMPRODUCT(AF281:AF300,AF326:AF345)/SUM(AF281:AF300)</f>
        <v>175.92388227376665</v>
      </c>
      <c r="AG325" s="112">
        <f t="shared" si="361"/>
        <v>178.47356269482094</v>
      </c>
      <c r="AH325" s="112">
        <f t="shared" si="361"/>
        <v>179.41708027073841</v>
      </c>
      <c r="AI325" s="112">
        <f t="shared" si="361"/>
        <v>174.2515973488255</v>
      </c>
      <c r="AJ325" s="112">
        <f t="shared" si="361"/>
        <v>160.78393612182023</v>
      </c>
      <c r="AK325" s="112">
        <f t="shared" si="361"/>
        <v>118.43976682686113</v>
      </c>
      <c r="AL325" s="112" t="e">
        <f t="shared" si="361"/>
        <v>#DIV/0!</v>
      </c>
      <c r="AM325" s="112" t="e">
        <f t="shared" si="361"/>
        <v>#DIV/0!</v>
      </c>
    </row>
    <row r="326" spans="1:40" ht="15" thickBot="1" x14ac:dyDescent="0.4">
      <c r="A326" s="8" t="str">
        <v>WX130</v>
      </c>
      <c r="B326" s="95" t="s">
        <v>278</v>
      </c>
      <c r="C326" s="8" t="s">
        <v>323</v>
      </c>
      <c r="D326" s="95"/>
      <c r="E326" s="207">
        <f t="shared" si="359"/>
        <v>9382501.6190924402</v>
      </c>
      <c r="F326" s="207">
        <f>IF($B$3="Prices",(F108*F21),IF($B$3="Costs",'Top Down inputs'!D233,"Error"))</f>
        <v>7203726.2582172696</v>
      </c>
      <c r="G326" s="207">
        <f>IF($B$3="Prices",(G108*G21),IF($B$3="Costs",'Top Down inputs'!E233,"Error"))</f>
        <v>3057749.5100374627</v>
      </c>
      <c r="H326" s="207">
        <f>IF($B$3="Prices",(H108*H21),IF($B$3="Costs",'Top Down inputs'!F233,"Error"))</f>
        <v>2598057.0326714246</v>
      </c>
      <c r="I326" s="207">
        <f>IF($B$3="Prices",(I108*I21),IF($B$3="Costs",'Top Down inputs'!G233,"Error"))</f>
        <v>2253229.3141648518</v>
      </c>
      <c r="J326" s="207">
        <f>IF($B$3="Prices",(J108*J21),IF($B$3="Costs",'Top Down inputs'!H233,"Error"))</f>
        <v>1919970.7881589953</v>
      </c>
      <c r="K326" s="207">
        <f>IF($B$3="Prices",(K108*K21),IF($B$3="Costs",'Top Down inputs'!I233,"Error"))</f>
        <v>1423332.8187398601</v>
      </c>
      <c r="L326" s="207">
        <f>IF($B$3="Prices",(L108*L21),IF($B$3="Costs",'Top Down inputs'!J233,"Error"))</f>
        <v>1007418.6475832873</v>
      </c>
      <c r="M326" s="207">
        <f>IF($B$3="Prices",(M108*M21),IF($B$3="Costs",'Top Down inputs'!K233,"Error"))</f>
        <v>749832.16257591615</v>
      </c>
      <c r="N326" s="207">
        <f>IF($B$3="Prices",(N108*N21),IF($B$3="Costs",'Top Down inputs'!L233,"Error"))</f>
        <v>681296.01978203724</v>
      </c>
      <c r="O326" s="63">
        <f t="shared" si="360"/>
        <v>598371.12935149064</v>
      </c>
      <c r="P326" s="63">
        <f t="shared" si="360"/>
        <v>478192.20697567554</v>
      </c>
      <c r="Q326" s="63">
        <f t="shared" si="360"/>
        <v>217333.78162157032</v>
      </c>
      <c r="R326" s="63">
        <f t="shared" si="360"/>
        <v>217333.78162157032</v>
      </c>
      <c r="S326" s="63">
        <f t="shared" si="360"/>
        <v>217333.78162157032</v>
      </c>
      <c r="W326" s="95" t="s">
        <v>244</v>
      </c>
      <c r="X326" s="95" t="s">
        <v>276</v>
      </c>
      <c r="AD326" s="84">
        <f>INDEX(AD$235:AD$274,MATCH($X326,$X$235:$X$274,0))</f>
        <v>107.53710242542741</v>
      </c>
      <c r="AE326" s="84">
        <f>INDEX(AE$235:AE$274,MATCH($X326,$X$235:$X$274,0))</f>
        <v>109.80742737147648</v>
      </c>
      <c r="AF326" s="84">
        <f t="shared" ref="AF326:AM327" si="362">INDEX(AF$235:AF$274,MATCH($X326,$X$235:$X$274,0))</f>
        <v>112.07007655284681</v>
      </c>
      <c r="AG326" s="84">
        <f t="shared" si="362"/>
        <v>114.33054229174328</v>
      </c>
      <c r="AH326" s="84">
        <f t="shared" si="362"/>
        <v>116.63660187258128</v>
      </c>
      <c r="AI326" s="84">
        <f t="shared" si="362"/>
        <v>116.63660187258128</v>
      </c>
      <c r="AJ326" s="84">
        <f t="shared" si="362"/>
        <v>116.63660187258128</v>
      </c>
      <c r="AK326" s="84">
        <f t="shared" si="362"/>
        <v>116.63660187258128</v>
      </c>
      <c r="AL326" s="84">
        <f t="shared" si="362"/>
        <v>116.63660187258128</v>
      </c>
      <c r="AM326" s="84">
        <f t="shared" si="362"/>
        <v>116.63660187258128</v>
      </c>
    </row>
    <row r="327" spans="1:40" ht="15" thickBot="1" x14ac:dyDescent="0.4">
      <c r="A327" s="8" t="str">
        <v>WX347</v>
      </c>
      <c r="B327" s="95" t="s">
        <v>279</v>
      </c>
      <c r="C327" s="8" t="s">
        <v>323</v>
      </c>
      <c r="D327" s="95"/>
      <c r="E327" s="207">
        <f t="shared" si="359"/>
        <v>104142490.99180439</v>
      </c>
      <c r="F327" s="207">
        <f>IF($B$3="Prices",(F109*F22),IF($B$3="Costs",'Top Down inputs'!D234,"Error"))</f>
        <v>79958845.456227496</v>
      </c>
      <c r="G327" s="207">
        <f>IF($B$3="Prices",(G109*G22),IF($B$3="Costs",'Top Down inputs'!E234,"Error"))</f>
        <v>38183304.607046679</v>
      </c>
      <c r="H327" s="207">
        <f>IF($B$3="Prices",(H109*H22),IF($B$3="Costs",'Top Down inputs'!F234,"Error"))</f>
        <v>33884621.246481895</v>
      </c>
      <c r="I327" s="207">
        <f>IF($B$3="Prices",(I109*I22),IF($B$3="Costs",'Top Down inputs'!G234,"Error"))</f>
        <v>30016449.685162272</v>
      </c>
      <c r="J327" s="207">
        <f>IF($B$3="Prices",(J109*J22),IF($B$3="Costs",'Top Down inputs'!H234,"Error"))</f>
        <v>25640062.508663028</v>
      </c>
      <c r="K327" s="207">
        <f>IF($B$3="Prices",(K109*K22),IF($B$3="Costs",'Top Down inputs'!I234,"Error"))</f>
        <v>18987859.393523511</v>
      </c>
      <c r="L327" s="207">
        <f>IF($B$3="Prices",(L109*L22),IF($B$3="Costs",'Top Down inputs'!J234,"Error"))</f>
        <v>13309557.470318334</v>
      </c>
      <c r="M327" s="207">
        <f>IF($B$3="Prices",(M109*M22),IF($B$3="Costs",'Top Down inputs'!K234,"Error"))</f>
        <v>9755477.9549791031</v>
      </c>
      <c r="N327" s="207">
        <f>IF($B$3="Prices",(N109*N22),IF($B$3="Costs",'Top Down inputs'!L234,"Error"))</f>
        <v>8865469.3550172243</v>
      </c>
      <c r="O327" s="63">
        <f t="shared" si="360"/>
        <v>7786396.4505323712</v>
      </c>
      <c r="P327" s="63">
        <f t="shared" si="360"/>
        <v>6222549.7194408812</v>
      </c>
      <c r="Q327" s="63">
        <f t="shared" si="360"/>
        <v>2828089.2957402794</v>
      </c>
      <c r="R327" s="63">
        <f t="shared" si="360"/>
        <v>2828089.2957402794</v>
      </c>
      <c r="S327" s="63">
        <f t="shared" si="360"/>
        <v>2828089.2957402794</v>
      </c>
      <c r="W327" s="95" t="s">
        <v>245</v>
      </c>
      <c r="X327" s="95" t="s">
        <v>277</v>
      </c>
      <c r="AD327" s="84">
        <f>INDEX(AD$235:AD$274,MATCH($X327,$X$235:$X$274,0))</f>
        <v>120.11059966086083</v>
      </c>
      <c r="AE327" s="84">
        <f>INDEX(AE$235:AE$274,MATCH($X327,$X$235:$X$274,0))</f>
        <v>122.64637647225544</v>
      </c>
      <c r="AF327" s="84">
        <f t="shared" si="362"/>
        <v>125.17358005006253</v>
      </c>
      <c r="AG327" s="84">
        <f t="shared" si="362"/>
        <v>127.69834489203848</v>
      </c>
      <c r="AH327" s="84">
        <f t="shared" si="362"/>
        <v>130.2740345178604</v>
      </c>
      <c r="AI327" s="84">
        <f t="shared" si="362"/>
        <v>130.2740345178604</v>
      </c>
      <c r="AJ327" s="84">
        <f t="shared" si="362"/>
        <v>130.2740345178604</v>
      </c>
      <c r="AK327" s="84">
        <f t="shared" si="362"/>
        <v>130.2740345178604</v>
      </c>
      <c r="AL327" s="84">
        <f t="shared" si="362"/>
        <v>130.2740345178604</v>
      </c>
      <c r="AM327" s="84">
        <f t="shared" si="362"/>
        <v>130.2740345178604</v>
      </c>
    </row>
    <row r="328" spans="1:40" ht="15" thickBot="1" x14ac:dyDescent="0.4">
      <c r="A328" s="8" t="str">
        <v>WX129</v>
      </c>
      <c r="B328" s="95" t="s">
        <v>280</v>
      </c>
      <c r="C328" s="8" t="s">
        <v>13</v>
      </c>
      <c r="D328" s="95"/>
      <c r="E328" s="207">
        <f t="shared" si="359"/>
        <v>5640320.2936509876</v>
      </c>
      <c r="F328" s="207">
        <f>IF($B$3="Prices",(F110*F23),IF($B$3="Costs",'Top Down inputs'!D235,"Error"))</f>
        <v>4330542.6477570469</v>
      </c>
      <c r="G328" s="207">
        <f>IF($B$3="Prices",(G110*G23),IF($B$3="Costs",'Top Down inputs'!E235,"Error"))</f>
        <v>1816471.9938360103</v>
      </c>
      <c r="H328" s="207">
        <f>IF($B$3="Prices",(H110*H23),IF($B$3="Costs",'Top Down inputs'!F235,"Error"))</f>
        <v>1125951.3851854724</v>
      </c>
      <c r="I328" s="207">
        <f>IF($B$3="Prices",(I110*I23),IF($B$3="Costs",'Top Down inputs'!G235,"Error"))</f>
        <v>969700.88711767062</v>
      </c>
      <c r="J328" s="207">
        <f>IF($B$3="Prices",(J110*J23),IF($B$3="Costs",'Top Down inputs'!H235,"Error"))</f>
        <v>757160.21736183972</v>
      </c>
      <c r="K328" s="207">
        <f>IF($B$3="Prices",(K110*K23),IF($B$3="Costs",'Top Down inputs'!I235,"Error"))</f>
        <v>541822.06165891723</v>
      </c>
      <c r="L328" s="207">
        <f>IF($B$3="Prices",(L110*L23),IF($B$3="Costs",'Top Down inputs'!J235,"Error"))</f>
        <v>360486.13624042994</v>
      </c>
      <c r="M328" s="207">
        <f>IF($B$3="Prices",(M110*M23),IF($B$3="Costs",'Top Down inputs'!K235,"Error"))</f>
        <v>248840.40242328277</v>
      </c>
      <c r="N328" s="207">
        <f>IF($B$3="Prices",(N110*N23),IF($B$3="Costs",'Top Down inputs'!L235,"Error"))</f>
        <v>266623.17533098714</v>
      </c>
      <c r="O328" s="63">
        <f t="shared" si="360"/>
        <v>266623.17533098714</v>
      </c>
      <c r="P328" s="63">
        <f t="shared" si="360"/>
        <v>266623.17533098714</v>
      </c>
      <c r="Q328" s="63">
        <f t="shared" si="360"/>
        <v>266623.17533098714</v>
      </c>
      <c r="R328" s="63">
        <f t="shared" si="360"/>
        <v>266623.17533098714</v>
      </c>
      <c r="S328" s="63">
        <f t="shared" si="360"/>
        <v>266623.17533098714</v>
      </c>
      <c r="W328" s="95" t="s">
        <v>246</v>
      </c>
      <c r="X328" s="95" t="s">
        <v>278</v>
      </c>
      <c r="AD328" s="84">
        <f t="shared" ref="AD328:AM345" si="363">INDEX(AD$235:AD$274,MATCH($X328,$X$235:$X$274,0))</f>
        <v>135.8341020147945</v>
      </c>
      <c r="AE328" s="84">
        <f t="shared" si="363"/>
        <v>138.70183364762528</v>
      </c>
      <c r="AF328" s="84">
        <f t="shared" si="363"/>
        <v>141.55986973743978</v>
      </c>
      <c r="AG328" s="84">
        <f t="shared" si="363"/>
        <v>144.41514784009405</v>
      </c>
      <c r="AH328" s="84">
        <f t="shared" si="363"/>
        <v>147.32801721532167</v>
      </c>
      <c r="AI328" s="84">
        <f t="shared" si="363"/>
        <v>147.32801721532167</v>
      </c>
      <c r="AJ328" s="84">
        <f t="shared" si="363"/>
        <v>147.32801721532167</v>
      </c>
      <c r="AK328" s="84">
        <f t="shared" si="363"/>
        <v>147.32801721532167</v>
      </c>
      <c r="AL328" s="84">
        <f t="shared" si="363"/>
        <v>147.32801721532167</v>
      </c>
      <c r="AM328" s="84">
        <f t="shared" si="363"/>
        <v>147.32801721532167</v>
      </c>
    </row>
    <row r="329" spans="1:40" ht="15" thickBot="1" x14ac:dyDescent="0.4">
      <c r="A329" s="8" t="str">
        <v>WN123</v>
      </c>
      <c r="B329" s="95" t="s">
        <v>281</v>
      </c>
      <c r="C329" s="8" t="s">
        <v>13</v>
      </c>
      <c r="D329" s="95"/>
      <c r="E329" s="207">
        <f t="shared" si="359"/>
        <v>62.87234390533542</v>
      </c>
      <c r="F329" s="207">
        <f>IF($B$3="Prices",(F111*F24),IF($B$3="Costs",'Top Down inputs'!D236,"Error"))</f>
        <v>48.272323639667142</v>
      </c>
      <c r="G329" s="207">
        <f>IF($B$3="Prices",(G111*G24),IF($B$3="Costs",'Top Down inputs'!E236,"Error"))</f>
        <v>0</v>
      </c>
      <c r="H329" s="207">
        <f>IF($B$3="Prices",(H111*H24),IF($B$3="Costs",'Top Down inputs'!F236,"Error"))</f>
        <v>0</v>
      </c>
      <c r="I329" s="207">
        <f>IF($B$3="Prices",(I111*I24),IF($B$3="Costs",'Top Down inputs'!G236,"Error"))</f>
        <v>0</v>
      </c>
      <c r="J329" s="207">
        <f>IF($B$3="Prices",(J111*J24),IF($B$3="Costs",'Top Down inputs'!H236,"Error"))</f>
        <v>0</v>
      </c>
      <c r="K329" s="207">
        <f>IF($B$3="Prices",(K111*K24),IF($B$3="Costs",'Top Down inputs'!I236,"Error"))</f>
        <v>0</v>
      </c>
      <c r="L329" s="207">
        <f>IF($B$3="Prices",(L111*L24),IF($B$3="Costs",'Top Down inputs'!J236,"Error"))</f>
        <v>0</v>
      </c>
      <c r="M329" s="207">
        <f>IF($B$3="Prices",(M111*M24),IF($B$3="Costs",'Top Down inputs'!K236,"Error"))</f>
        <v>0</v>
      </c>
      <c r="N329" s="207">
        <f>IF($B$3="Prices",(N111*N24),IF($B$3="Costs",'Top Down inputs'!L236,"Error"))</f>
        <v>0</v>
      </c>
      <c r="O329" s="63">
        <f t="shared" si="360"/>
        <v>0</v>
      </c>
      <c r="P329" s="63">
        <f t="shared" si="360"/>
        <v>0</v>
      </c>
      <c r="Q329" s="63">
        <f t="shared" si="360"/>
        <v>0</v>
      </c>
      <c r="R329" s="63">
        <f t="shared" si="360"/>
        <v>0</v>
      </c>
      <c r="S329" s="63">
        <f t="shared" si="360"/>
        <v>0</v>
      </c>
      <c r="W329" s="95" t="s">
        <v>247</v>
      </c>
      <c r="X329" s="95" t="s">
        <v>279</v>
      </c>
      <c r="AD329" s="84">
        <f t="shared" si="363"/>
        <v>99.327920989941262</v>
      </c>
      <c r="AE329" s="84">
        <f t="shared" si="363"/>
        <v>101.42493357235703</v>
      </c>
      <c r="AF329" s="84">
        <f t="shared" si="363"/>
        <v>103.5148563436253</v>
      </c>
      <c r="AG329" s="84">
        <f t="shared" si="363"/>
        <v>105.60276235233776</v>
      </c>
      <c r="AH329" s="84">
        <f t="shared" si="363"/>
        <v>107.732781654303</v>
      </c>
      <c r="AI329" s="84">
        <f t="shared" si="363"/>
        <v>107.732781654303</v>
      </c>
      <c r="AJ329" s="84">
        <f t="shared" si="363"/>
        <v>107.732781654303</v>
      </c>
      <c r="AK329" s="84">
        <f t="shared" si="363"/>
        <v>107.732781654303</v>
      </c>
      <c r="AL329" s="84">
        <f t="shared" si="363"/>
        <v>107.732781654303</v>
      </c>
      <c r="AM329" s="84">
        <f t="shared" si="363"/>
        <v>107.732781654303</v>
      </c>
    </row>
    <row r="330" spans="1:40" ht="15" thickBot="1" x14ac:dyDescent="0.4">
      <c r="A330" s="8" t="str">
        <v>WN300</v>
      </c>
      <c r="B330" s="95" t="s">
        <v>282</v>
      </c>
      <c r="C330" s="8" t="s">
        <v>323</v>
      </c>
      <c r="D330" s="95"/>
      <c r="E330" s="207">
        <f t="shared" si="359"/>
        <v>57389048.752100416</v>
      </c>
      <c r="F330" s="207">
        <f>IF($B$3="Prices",(F112*F25),IF($B$3="Costs",'Top Down inputs'!D237,"Error"))</f>
        <v>44062342.242324702</v>
      </c>
      <c r="G330" s="207">
        <f>IF($B$3="Prices",(G112*G25),IF($B$3="Costs",'Top Down inputs'!E237,"Error"))</f>
        <v>13728602.447824268</v>
      </c>
      <c r="H330" s="207">
        <f>IF($B$3="Prices",(H112*H25),IF($B$3="Costs",'Top Down inputs'!F237,"Error"))</f>
        <v>13468257.729439436</v>
      </c>
      <c r="I330" s="207">
        <f>IF($B$3="Prices",(I112*I25),IF($B$3="Costs",'Top Down inputs'!G237,"Error"))</f>
        <v>11304978.470553834</v>
      </c>
      <c r="J330" s="207">
        <f>IF($B$3="Prices",(J112*J25),IF($B$3="Costs",'Top Down inputs'!H237,"Error"))</f>
        <v>8724804.7861350123</v>
      </c>
      <c r="K330" s="207">
        <f>IF($B$3="Prices",(K112*K25),IF($B$3="Costs",'Top Down inputs'!I237,"Error"))</f>
        <v>5653590.2912348583</v>
      </c>
      <c r="L330" s="207">
        <f>IF($B$3="Prices",(L112*L25),IF($B$3="Costs",'Top Down inputs'!J237,"Error"))</f>
        <v>2804945.4876064979</v>
      </c>
      <c r="M330" s="207">
        <f>IF($B$3="Prices",(M112*M25),IF($B$3="Costs",'Top Down inputs'!K237,"Error"))</f>
        <v>818456.62049929448</v>
      </c>
      <c r="N330" s="207">
        <f>IF($B$3="Prices",(N112*N25),IF($B$3="Costs",'Top Down inputs'!L237,"Error"))</f>
        <v>0</v>
      </c>
      <c r="O330" s="63">
        <f t="shared" si="360"/>
        <v>0</v>
      </c>
      <c r="P330" s="63">
        <f t="shared" si="360"/>
        <v>0</v>
      </c>
      <c r="Q330" s="63">
        <f t="shared" si="360"/>
        <v>0</v>
      </c>
      <c r="R330" s="63">
        <f t="shared" si="360"/>
        <v>0</v>
      </c>
      <c r="S330" s="63">
        <f t="shared" si="360"/>
        <v>0</v>
      </c>
      <c r="W330" s="95" t="s">
        <v>250</v>
      </c>
      <c r="X330" s="95" t="s">
        <v>282</v>
      </c>
      <c r="AD330" s="84">
        <f t="shared" si="363"/>
        <v>210.28996551300628</v>
      </c>
      <c r="AE330" s="84">
        <f t="shared" si="363"/>
        <v>214.72961047125736</v>
      </c>
      <c r="AF330" s="84">
        <f t="shared" si="363"/>
        <v>219.15424538875811</v>
      </c>
      <c r="AG330" s="84">
        <f t="shared" si="363"/>
        <v>223.57461056091356</v>
      </c>
      <c r="AH330" s="84">
        <f t="shared" si="363"/>
        <v>228.08413498353454</v>
      </c>
      <c r="AI330" s="84">
        <f t="shared" si="363"/>
        <v>228.08413498353454</v>
      </c>
      <c r="AJ330" s="84">
        <f t="shared" si="363"/>
        <v>228.08413498353454</v>
      </c>
      <c r="AK330" s="84">
        <f t="shared" si="363"/>
        <v>228.08413498353454</v>
      </c>
      <c r="AL330" s="84">
        <f t="shared" si="363"/>
        <v>228.08413498353454</v>
      </c>
      <c r="AM330" s="84">
        <f t="shared" si="363"/>
        <v>228.08413498353454</v>
      </c>
    </row>
    <row r="331" spans="1:40" ht="15" thickBot="1" x14ac:dyDescent="0.4">
      <c r="A331" s="8" t="str">
        <v>WN301</v>
      </c>
      <c r="B331" s="95" t="s">
        <v>283</v>
      </c>
      <c r="C331" s="8" t="s">
        <v>323</v>
      </c>
      <c r="D331" s="95"/>
      <c r="E331" s="207">
        <f t="shared" si="359"/>
        <v>22699932.319168244</v>
      </c>
      <c r="F331" s="207">
        <f>IF($B$3="Prices",(F113*F26),IF($B$3="Costs",'Top Down inputs'!D238,"Error"))</f>
        <v>17428624.597792994</v>
      </c>
      <c r="G331" s="207">
        <f>IF($B$3="Prices",(G113*G26),IF($B$3="Costs",'Top Down inputs'!E238,"Error"))</f>
        <v>4519601.7611850193</v>
      </c>
      <c r="H331" s="207">
        <f>IF($B$3="Prices",(H113*H26),IF($B$3="Costs",'Top Down inputs'!F238,"Error"))</f>
        <v>5198073.8921824414</v>
      </c>
      <c r="I331" s="207">
        <f>IF($B$3="Prices",(I113*I26),IF($B$3="Costs",'Top Down inputs'!G238,"Error"))</f>
        <v>4387941.7767348215</v>
      </c>
      <c r="J331" s="207">
        <f>IF($B$3="Prices",(J113*J26),IF($B$3="Costs",'Top Down inputs'!H238,"Error"))</f>
        <v>3362378.5281662596</v>
      </c>
      <c r="K331" s="207">
        <f>IF($B$3="Prices",(K113*K26),IF($B$3="Costs",'Top Down inputs'!I238,"Error"))</f>
        <v>2186043.1893997802</v>
      </c>
      <c r="L331" s="207">
        <f>IF($B$3="Prices",(L113*L26),IF($B$3="Costs",'Top Down inputs'!J238,"Error"))</f>
        <v>1077167.8999022238</v>
      </c>
      <c r="M331" s="207">
        <f>IF($B$3="Prices",(M113*M26),IF($B$3="Costs",'Top Down inputs'!K238,"Error"))</f>
        <v>316670.86760631698</v>
      </c>
      <c r="N331" s="207">
        <f>IF($B$3="Prices",(N113*N26),IF($B$3="Costs",'Top Down inputs'!L238,"Error"))</f>
        <v>0</v>
      </c>
      <c r="O331" s="63">
        <f t="shared" si="360"/>
        <v>0</v>
      </c>
      <c r="P331" s="63">
        <f t="shared" si="360"/>
        <v>0</v>
      </c>
      <c r="Q331" s="63">
        <f t="shared" si="360"/>
        <v>0</v>
      </c>
      <c r="R331" s="63">
        <f t="shared" si="360"/>
        <v>0</v>
      </c>
      <c r="S331" s="63">
        <f t="shared" si="360"/>
        <v>0</v>
      </c>
      <c r="W331" s="95" t="s">
        <v>251</v>
      </c>
      <c r="X331" s="95" t="s">
        <v>283</v>
      </c>
      <c r="AD331" s="84">
        <f t="shared" si="363"/>
        <v>166.75408939478964</v>
      </c>
      <c r="AE331" s="84">
        <f t="shared" si="363"/>
        <v>170.27460427263119</v>
      </c>
      <c r="AF331" s="84">
        <f t="shared" si="363"/>
        <v>173.78321660595051</v>
      </c>
      <c r="AG331" s="84">
        <f t="shared" si="363"/>
        <v>177.28844315005603</v>
      </c>
      <c r="AH331" s="84">
        <f t="shared" si="363"/>
        <v>180.86437049810257</v>
      </c>
      <c r="AI331" s="84">
        <f t="shared" si="363"/>
        <v>180.86437049810257</v>
      </c>
      <c r="AJ331" s="84">
        <f t="shared" si="363"/>
        <v>180.86437049810257</v>
      </c>
      <c r="AK331" s="84">
        <f t="shared" si="363"/>
        <v>180.86437049810257</v>
      </c>
      <c r="AL331" s="84">
        <f t="shared" si="363"/>
        <v>180.86437049810257</v>
      </c>
      <c r="AM331" s="84">
        <f t="shared" si="363"/>
        <v>180.86437049810257</v>
      </c>
    </row>
    <row r="332" spans="1:40" ht="15" thickBot="1" x14ac:dyDescent="0.4">
      <c r="A332" s="8" t="str">
        <v>WX310</v>
      </c>
      <c r="B332" s="95" t="s">
        <v>284</v>
      </c>
      <c r="C332" s="8" t="s">
        <v>323</v>
      </c>
      <c r="D332" s="95"/>
      <c r="E332" s="207">
        <f t="shared" si="359"/>
        <v>49264651.867204748</v>
      </c>
      <c r="F332" s="207">
        <f>IF($B$3="Prices",(F114*F27),IF($B$3="Costs",'Top Down inputs'!D239,"Error"))</f>
        <v>37824567.547694527</v>
      </c>
      <c r="G332" s="207">
        <f>IF($B$3="Prices",(G114*G27),IF($B$3="Costs",'Top Down inputs'!E239,"Error"))</f>
        <v>18141134.742240146</v>
      </c>
      <c r="H332" s="207">
        <f>IF($B$3="Prices",(H114*H27),IF($B$3="Costs",'Top Down inputs'!F239,"Error"))</f>
        <v>15766108.940747807</v>
      </c>
      <c r="I332" s="207">
        <f>IF($B$3="Prices",(I114*I27),IF($B$3="Costs",'Top Down inputs'!G239,"Error"))</f>
        <v>13397869.056505416</v>
      </c>
      <c r="J332" s="207">
        <f>IF($B$3="Prices",(J114*J27),IF($B$3="Costs",'Top Down inputs'!H239,"Error"))</f>
        <v>10305880.262724893</v>
      </c>
      <c r="K332" s="207">
        <f>IF($B$3="Prices",(K114*K27),IF($B$3="Costs",'Top Down inputs'!I239,"Error"))</f>
        <v>6733999.8996081101</v>
      </c>
      <c r="L332" s="207">
        <f>IF($B$3="Prices",(L114*L27),IF($B$3="Costs",'Top Down inputs'!J239,"Error"))</f>
        <v>3335056.5798170231</v>
      </c>
      <c r="M332" s="207">
        <f>IF($B$3="Prices",(M114*M27),IF($B$3="Costs",'Top Down inputs'!K239,"Error"))</f>
        <v>980120.49073403585</v>
      </c>
      <c r="N332" s="207">
        <f>IF($B$3="Prices",(N114*N27),IF($B$3="Costs",'Top Down inputs'!L239,"Error"))</f>
        <v>0</v>
      </c>
      <c r="O332" s="63">
        <f t="shared" si="360"/>
        <v>0</v>
      </c>
      <c r="P332" s="63">
        <f t="shared" si="360"/>
        <v>0</v>
      </c>
      <c r="Q332" s="63">
        <f t="shared" si="360"/>
        <v>0</v>
      </c>
      <c r="R332" s="63">
        <f t="shared" si="360"/>
        <v>0</v>
      </c>
      <c r="S332" s="63">
        <f t="shared" si="360"/>
        <v>0</v>
      </c>
      <c r="W332" s="95" t="s">
        <v>252</v>
      </c>
      <c r="X332" s="95" t="s">
        <v>284</v>
      </c>
      <c r="AD332" s="84">
        <f t="shared" si="363"/>
        <v>192.88705455072918</v>
      </c>
      <c r="AE332" s="84">
        <f t="shared" si="363"/>
        <v>196.95928898739839</v>
      </c>
      <c r="AF332" s="84">
        <f t="shared" si="363"/>
        <v>201.01775556528293</v>
      </c>
      <c r="AG332" s="84">
        <f t="shared" si="363"/>
        <v>205.07230574800647</v>
      </c>
      <c r="AH332" s="84">
        <f t="shared" si="363"/>
        <v>209.2086366527264</v>
      </c>
      <c r="AI332" s="84">
        <f t="shared" si="363"/>
        <v>209.2086366527264</v>
      </c>
      <c r="AJ332" s="84">
        <f t="shared" si="363"/>
        <v>209.2086366527264</v>
      </c>
      <c r="AK332" s="84">
        <f t="shared" si="363"/>
        <v>209.2086366527264</v>
      </c>
      <c r="AL332" s="84">
        <f t="shared" si="363"/>
        <v>209.2086366527264</v>
      </c>
      <c r="AM332" s="84">
        <f t="shared" si="363"/>
        <v>209.2086366527264</v>
      </c>
    </row>
    <row r="333" spans="1:40" ht="15" thickBot="1" x14ac:dyDescent="0.4">
      <c r="A333" s="8" t="str">
        <v>WX311</v>
      </c>
      <c r="B333" s="95" t="s">
        <v>285</v>
      </c>
      <c r="C333" s="8" t="s">
        <v>323</v>
      </c>
      <c r="D333" s="95"/>
      <c r="E333" s="207">
        <f t="shared" ref="E333:E363" si="364">F333*(1+$F$365)</f>
        <v>32837415.41403212</v>
      </c>
      <c r="F333" s="207">
        <f>IF($B$3="Prices",(F115*F28),IF($B$3="Costs",'Top Down inputs'!D240,"Error"))</f>
        <v>25212012.880306125</v>
      </c>
      <c r="G333" s="207">
        <f>IF($B$3="Prices",(G115*G28),IF($B$3="Costs",'Top Down inputs'!E240,"Error"))</f>
        <v>9192397.1780143175</v>
      </c>
      <c r="H333" s="207">
        <f>IF($B$3="Prices",(H115*H28),IF($B$3="Costs",'Top Down inputs'!F240,"Error"))</f>
        <v>10982353.147921024</v>
      </c>
      <c r="I333" s="207">
        <f>IF($B$3="Prices",(I115*I28),IF($B$3="Costs",'Top Down inputs'!G240,"Error"))</f>
        <v>9138071.024309624</v>
      </c>
      <c r="J333" s="207">
        <f>IF($B$3="Prices",(J115*J28),IF($B$3="Costs",'Top Down inputs'!H240,"Error"))</f>
        <v>7009219.4836417558</v>
      </c>
      <c r="K333" s="207">
        <f>IF($B$3="Prices",(K115*K28),IF($B$3="Costs",'Top Down inputs'!I240,"Error"))</f>
        <v>4569013.0369128771</v>
      </c>
      <c r="L333" s="207">
        <f>IF($B$3="Prices",(L115*L28),IF($B$3="Costs",'Top Down inputs'!J240,"Error"))</f>
        <v>2252334.5242744684</v>
      </c>
      <c r="M333" s="207">
        <f>IF($B$3="Prices",(M115*M28),IF($B$3="Costs",'Top Down inputs'!K240,"Error"))</f>
        <v>662682.71490244858</v>
      </c>
      <c r="N333" s="207">
        <f>IF($B$3="Prices",(N115*N28),IF($B$3="Costs",'Top Down inputs'!L240,"Error"))</f>
        <v>0</v>
      </c>
      <c r="O333" s="63">
        <f t="shared" si="360"/>
        <v>0</v>
      </c>
      <c r="P333" s="63">
        <f t="shared" si="360"/>
        <v>0</v>
      </c>
      <c r="Q333" s="63">
        <f t="shared" si="360"/>
        <v>0</v>
      </c>
      <c r="R333" s="63">
        <f t="shared" si="360"/>
        <v>0</v>
      </c>
      <c r="S333" s="63">
        <f t="shared" si="360"/>
        <v>0</v>
      </c>
      <c r="W333" s="95" t="s">
        <v>253</v>
      </c>
      <c r="X333" s="95" t="s">
        <v>285</v>
      </c>
      <c r="AD333" s="84">
        <f t="shared" si="363"/>
        <v>181.81023709106</v>
      </c>
      <c r="AE333" s="84">
        <f t="shared" si="363"/>
        <v>185.64861758862983</v>
      </c>
      <c r="AF333" s="84">
        <f t="shared" si="363"/>
        <v>189.47402086657388</v>
      </c>
      <c r="AG333" s="84">
        <f t="shared" si="363"/>
        <v>193.29573265400074</v>
      </c>
      <c r="AH333" s="84">
        <f t="shared" si="363"/>
        <v>197.19452878744696</v>
      </c>
      <c r="AI333" s="84">
        <f t="shared" si="363"/>
        <v>197.19452878744696</v>
      </c>
      <c r="AJ333" s="84">
        <f t="shared" si="363"/>
        <v>197.19452878744696</v>
      </c>
      <c r="AK333" s="84">
        <f t="shared" si="363"/>
        <v>197.19452878744696</v>
      </c>
      <c r="AL333" s="84">
        <f t="shared" si="363"/>
        <v>197.19452878744696</v>
      </c>
      <c r="AM333" s="84">
        <f t="shared" si="363"/>
        <v>197.19452878744696</v>
      </c>
    </row>
    <row r="334" spans="1:40" ht="15" thickBot="1" x14ac:dyDescent="0.4">
      <c r="A334" s="8" t="str">
        <v>WN302</v>
      </c>
      <c r="B334" s="95" t="s">
        <v>286</v>
      </c>
      <c r="C334" s="8" t="s">
        <v>13</v>
      </c>
      <c r="D334" s="95"/>
      <c r="E334" s="207">
        <f t="shared" si="364"/>
        <v>723474.22939319513</v>
      </c>
      <c r="F334" s="207">
        <f>IF($B$3="Prices",(F116*F29),IF($B$3="Costs",'Top Down inputs'!D241,"Error"))</f>
        <v>555471.29273262911</v>
      </c>
      <c r="G334" s="207">
        <f>IF($B$3="Prices",(G116*G29),IF($B$3="Costs",'Top Down inputs'!E241,"Error"))</f>
        <v>145410.50270091981</v>
      </c>
      <c r="H334" s="207">
        <f>IF($B$3="Prices",(H116*H29),IF($B$3="Costs",'Top Down inputs'!F241,"Error"))</f>
        <v>129745.89552011336</v>
      </c>
      <c r="I334" s="207">
        <f>IF($B$3="Prices",(I116*I29),IF($B$3="Costs",'Top Down inputs'!G241,"Error"))</f>
        <v>103790.8264611022</v>
      </c>
      <c r="J334" s="207">
        <f>IF($B$3="Prices",(J116*J29),IF($B$3="Costs",'Top Down inputs'!H241,"Error"))</f>
        <v>73585.0480238444</v>
      </c>
      <c r="K334" s="207">
        <f>IF($B$3="Prices",(K116*K29),IF($B$3="Costs",'Top Down inputs'!I241,"Error"))</f>
        <v>43720.168301921047</v>
      </c>
      <c r="L334" s="207">
        <f>IF($B$3="Prices",(L116*L29),IF($B$3="Costs",'Top Down inputs'!J241,"Error"))</f>
        <v>19187.237813670003</v>
      </c>
      <c r="M334" s="207">
        <f>IF($B$3="Prices",(M116*M29),IF($B$3="Costs",'Top Down inputs'!K241,"Error"))</f>
        <v>4807.4034035314226</v>
      </c>
      <c r="N334" s="207">
        <f>IF($B$3="Prices",(N116*N29),IF($B$3="Costs",'Top Down inputs'!L241,"Error"))</f>
        <v>0</v>
      </c>
      <c r="O334" s="63">
        <f t="shared" si="360"/>
        <v>0</v>
      </c>
      <c r="P334" s="63">
        <f t="shared" si="360"/>
        <v>0</v>
      </c>
      <c r="Q334" s="63">
        <f t="shared" si="360"/>
        <v>0</v>
      </c>
      <c r="R334" s="63">
        <f t="shared" si="360"/>
        <v>0</v>
      </c>
      <c r="S334" s="63">
        <f t="shared" si="360"/>
        <v>0</v>
      </c>
      <c r="W334" s="95" t="s">
        <v>262</v>
      </c>
      <c r="X334" s="95" t="s">
        <v>294</v>
      </c>
      <c r="AD334" s="84">
        <f t="shared" si="363"/>
        <v>130.13088177109557</v>
      </c>
      <c r="AE334" s="84">
        <f t="shared" si="363"/>
        <v>132.87820693118306</v>
      </c>
      <c r="AF334" s="84">
        <f t="shared" si="363"/>
        <v>135.61624363172137</v>
      </c>
      <c r="AG334" s="84">
        <f t="shared" si="363"/>
        <v>138.35163814376835</v>
      </c>
      <c r="AH334" s="84">
        <f t="shared" si="363"/>
        <v>141.14220586321412</v>
      </c>
      <c r="AI334" s="84">
        <f t="shared" si="363"/>
        <v>141.14220586321412</v>
      </c>
      <c r="AJ334" s="84">
        <f t="shared" si="363"/>
        <v>141.14220586321412</v>
      </c>
      <c r="AK334" s="84">
        <f t="shared" si="363"/>
        <v>141.14220586321412</v>
      </c>
      <c r="AL334" s="84">
        <f t="shared" si="363"/>
        <v>141.14220586321412</v>
      </c>
      <c r="AM334" s="84">
        <f t="shared" si="363"/>
        <v>141.14220586321412</v>
      </c>
    </row>
    <row r="335" spans="1:40" ht="15" thickBot="1" x14ac:dyDescent="0.4">
      <c r="A335" s="8" t="str">
        <v>WX312</v>
      </c>
      <c r="B335" s="95" t="s">
        <v>287</v>
      </c>
      <c r="C335" s="8" t="s">
        <v>13</v>
      </c>
      <c r="D335" s="95"/>
      <c r="E335" s="207">
        <f t="shared" si="364"/>
        <v>1042207.5711179306</v>
      </c>
      <c r="F335" s="207">
        <f>IF($B$3="Prices",(F117*F30),IF($B$3="Costs",'Top Down inputs'!D242,"Error"))</f>
        <v>800189.36861119326</v>
      </c>
      <c r="G335" s="207">
        <f>IF($B$3="Prices",(G117*G30),IF($B$3="Costs",'Top Down inputs'!E242,"Error"))</f>
        <v>168306.19054122365</v>
      </c>
      <c r="H335" s="207">
        <f>IF($B$3="Prices",(H117*H30),IF($B$3="Costs",'Top Down inputs'!F242,"Error"))</f>
        <v>157304.75414666918</v>
      </c>
      <c r="I335" s="207">
        <f>IF($B$3="Prices",(I117*I30),IF($B$3="Costs",'Top Down inputs'!G242,"Error"))</f>
        <v>125942.82269181403</v>
      </c>
      <c r="J335" s="207">
        <f>IF($B$3="Prices",(J117*J30),IF($B$3="Costs",'Top Down inputs'!H242,"Error"))</f>
        <v>89744.409606389934</v>
      </c>
      <c r="K335" s="207">
        <f>IF($B$3="Prices",(K117*K30),IF($B$3="Costs",'Top Down inputs'!I242,"Error"))</f>
        <v>53338.127648206057</v>
      </c>
      <c r="L335" s="207">
        <f>IF($B$3="Prices",(L117*L30),IF($B$3="Costs",'Top Down inputs'!J242,"Error"))</f>
        <v>23385.19696113047</v>
      </c>
      <c r="M335" s="207">
        <f>IF($B$3="Prices",(M117*M30),IF($B$3="Costs",'Top Down inputs'!K242,"Error"))</f>
        <v>5877.353100059031</v>
      </c>
      <c r="N335" s="207">
        <f>IF($B$3="Prices",(N117*N30),IF($B$3="Costs",'Top Down inputs'!L242,"Error"))</f>
        <v>0</v>
      </c>
      <c r="O335" s="63">
        <f t="shared" si="360"/>
        <v>0</v>
      </c>
      <c r="P335" s="63">
        <f t="shared" si="360"/>
        <v>0</v>
      </c>
      <c r="Q335" s="63">
        <f t="shared" si="360"/>
        <v>0</v>
      </c>
      <c r="R335" s="63">
        <f t="shared" si="360"/>
        <v>0</v>
      </c>
      <c r="S335" s="63">
        <f t="shared" si="360"/>
        <v>0</v>
      </c>
      <c r="W335" s="95" t="s">
        <v>263</v>
      </c>
      <c r="X335" s="95" t="s">
        <v>295</v>
      </c>
      <c r="AD335" s="84">
        <f t="shared" si="363"/>
        <v>174.39860672009979</v>
      </c>
      <c r="AE335" s="84">
        <f t="shared" si="363"/>
        <v>178.08051276427105</v>
      </c>
      <c r="AF335" s="84">
        <f t="shared" si="363"/>
        <v>181.74997061488594</v>
      </c>
      <c r="AG335" s="84">
        <f t="shared" si="363"/>
        <v>185.41588746135707</v>
      </c>
      <c r="AH335" s="84">
        <f t="shared" si="363"/>
        <v>189.15574625279675</v>
      </c>
      <c r="AI335" s="84">
        <f t="shared" si="363"/>
        <v>189.15574625279675</v>
      </c>
      <c r="AJ335" s="84">
        <f t="shared" si="363"/>
        <v>189.15574625279675</v>
      </c>
      <c r="AK335" s="84">
        <f t="shared" si="363"/>
        <v>189.15574625279675</v>
      </c>
      <c r="AL335" s="84">
        <f t="shared" si="363"/>
        <v>189.15574625279675</v>
      </c>
      <c r="AM335" s="84">
        <f t="shared" si="363"/>
        <v>189.15574625279675</v>
      </c>
    </row>
    <row r="336" spans="1:40" s="95" customFormat="1" ht="15" thickBot="1" x14ac:dyDescent="0.4">
      <c r="A336" s="8" t="str">
        <v>WX338</v>
      </c>
      <c r="B336" s="95" t="s">
        <v>288</v>
      </c>
      <c r="C336" s="8" t="s">
        <v>13</v>
      </c>
      <c r="E336" s="207">
        <f t="shared" si="364"/>
        <v>970856.51732279628</v>
      </c>
      <c r="F336" s="207">
        <f>IF($B$3="Prices",(F118*F31),IF($B$3="Costs",'Top Down inputs'!D243,"Error"))</f>
        <v>745407.23473662429</v>
      </c>
      <c r="G336" s="207">
        <f>IF($B$3="Prices",(G118*G31),IF($B$3="Costs",'Top Down inputs'!E243,"Error"))</f>
        <v>180251.61146979497</v>
      </c>
      <c r="H336" s="207">
        <f>IF($B$3="Prices",(H118*H31),IF($B$3="Costs",'Top Down inputs'!F243,"Error"))</f>
        <v>159889.46011576359</v>
      </c>
      <c r="I336" s="207">
        <f>IF($B$3="Prices",(I118*I31),IF($B$3="Costs",'Top Down inputs'!G243,"Error"))</f>
        <v>126882.50156945307</v>
      </c>
      <c r="J336" s="207">
        <f>IF($B$3="Prices",(J118*J31),IF($B$3="Costs",'Top Down inputs'!H243,"Error"))</f>
        <v>89755.484270096218</v>
      </c>
      <c r="K336" s="207">
        <f>IF($B$3="Prices",(K118*K31),IF($B$3="Costs",'Top Down inputs'!I243,"Error"))</f>
        <v>53075.091501824376</v>
      </c>
      <c r="L336" s="207">
        <f>IF($B$3="Prices",(L118*L31),IF($B$3="Costs",'Top Down inputs'!J243,"Error"))</f>
        <v>23159.523681274615</v>
      </c>
      <c r="M336" s="207">
        <f>IF($B$3="Prices",(M118*M31),IF($B$3="Costs",'Top Down inputs'!K243,"Error"))</f>
        <v>5797.5608491590556</v>
      </c>
      <c r="N336" s="207">
        <f>IF($B$3="Prices",(N118*N31),IF($B$3="Costs",'Top Down inputs'!L243,"Error"))</f>
        <v>0</v>
      </c>
      <c r="O336" s="63">
        <f t="shared" ref="O336:S350" si="365">(1+O293)*N336</f>
        <v>0</v>
      </c>
      <c r="P336" s="63">
        <f t="shared" si="365"/>
        <v>0</v>
      </c>
      <c r="Q336" s="63">
        <f t="shared" si="365"/>
        <v>0</v>
      </c>
      <c r="R336" s="63">
        <f t="shared" si="365"/>
        <v>0</v>
      </c>
      <c r="S336" s="63">
        <f t="shared" si="365"/>
        <v>0</v>
      </c>
      <c r="W336" s="95" t="s">
        <v>266</v>
      </c>
      <c r="X336" s="95" t="s">
        <v>298</v>
      </c>
      <c r="AD336" s="84">
        <f t="shared" si="363"/>
        <v>188.01567928896702</v>
      </c>
      <c r="AE336" s="84">
        <f t="shared" si="363"/>
        <v>191.98506917683491</v>
      </c>
      <c r="AF336" s="84">
        <f t="shared" si="363"/>
        <v>195.94103891409816</v>
      </c>
      <c r="AG336" s="84">
        <f t="shared" si="363"/>
        <v>199.89319116501807</v>
      </c>
      <c r="AH336" s="84">
        <f t="shared" si="363"/>
        <v>203.92505876041614</v>
      </c>
      <c r="AI336" s="84">
        <f t="shared" si="363"/>
        <v>203.92505876041614</v>
      </c>
      <c r="AJ336" s="84">
        <f t="shared" si="363"/>
        <v>203.92505876041614</v>
      </c>
      <c r="AK336" s="84">
        <f t="shared" si="363"/>
        <v>203.92505876041614</v>
      </c>
      <c r="AL336" s="84">
        <f t="shared" si="363"/>
        <v>203.92505876041614</v>
      </c>
      <c r="AM336" s="84">
        <f t="shared" si="363"/>
        <v>203.92505876041614</v>
      </c>
    </row>
    <row r="337" spans="1:39" s="95" customFormat="1" ht="15" thickBot="1" x14ac:dyDescent="0.4">
      <c r="A337" s="8" t="str">
        <v>WN336</v>
      </c>
      <c r="B337" s="95" t="s">
        <v>289</v>
      </c>
      <c r="C337" s="8" t="s">
        <v>13</v>
      </c>
      <c r="E337" s="207">
        <f t="shared" si="364"/>
        <v>576120.09419523599</v>
      </c>
      <c r="F337" s="207">
        <f>IF($B$3="Prices",(F119*F32),IF($B$3="Costs",'Top Down inputs'!D244,"Error"))</f>
        <v>442335.27676622703</v>
      </c>
      <c r="G337" s="207">
        <f>IF($B$3="Prices",(G119*G32),IF($B$3="Costs",'Top Down inputs'!E244,"Error"))</f>
        <v>99052.653312135444</v>
      </c>
      <c r="H337" s="207">
        <f>IF($B$3="Prices",(H119*H32),IF($B$3="Costs",'Top Down inputs'!F244,"Error"))</f>
        <v>91859.684425111467</v>
      </c>
      <c r="I337" s="207">
        <f>IF($B$3="Prices",(I119*I32),IF($B$3="Costs",'Top Down inputs'!G244,"Error"))</f>
        <v>72868.132539523271</v>
      </c>
      <c r="J337" s="207">
        <f>IF($B$3="Prices",(J119*J32),IF($B$3="Costs",'Top Down inputs'!H244,"Error"))</f>
        <v>51435.569114094884</v>
      </c>
      <c r="K337" s="207">
        <f>IF($B$3="Prices",(K119*K32),IF($B$3="Costs",'Top Down inputs'!I244,"Error"))</f>
        <v>30405.686951935208</v>
      </c>
      <c r="L337" s="207">
        <f>IF($B$3="Prices",(L119*L32),IF($B$3="Costs",'Top Down inputs'!J244,"Error"))</f>
        <v>13263.304706867737</v>
      </c>
      <c r="M337" s="207">
        <f>IF($B$3="Prices",(M119*M32),IF($B$3="Costs",'Top Down inputs'!K244,"Error"))</f>
        <v>3313.4063677437775</v>
      </c>
      <c r="N337" s="207">
        <f>IF($B$3="Prices",(N119*N32),IF($B$3="Costs",'Top Down inputs'!L244,"Error"))</f>
        <v>0</v>
      </c>
      <c r="O337" s="63">
        <f t="shared" si="365"/>
        <v>0</v>
      </c>
      <c r="P337" s="63">
        <f t="shared" si="365"/>
        <v>0</v>
      </c>
      <c r="Q337" s="63">
        <f t="shared" si="365"/>
        <v>0</v>
      </c>
      <c r="R337" s="63">
        <f t="shared" si="365"/>
        <v>0</v>
      </c>
      <c r="S337" s="63">
        <f t="shared" si="365"/>
        <v>0</v>
      </c>
      <c r="W337" s="95" t="s">
        <v>267</v>
      </c>
      <c r="X337" s="95" t="s">
        <v>299</v>
      </c>
      <c r="AD337" s="84">
        <f t="shared" si="363"/>
        <v>196.41765692417883</v>
      </c>
      <c r="AE337" s="84">
        <f t="shared" si="363"/>
        <v>200.56442949198822</v>
      </c>
      <c r="AF337" s="84">
        <f t="shared" si="363"/>
        <v>204.69718219428799</v>
      </c>
      <c r="AG337" s="84">
        <f t="shared" si="363"/>
        <v>208.82594681577589</v>
      </c>
      <c r="AH337" s="84">
        <f t="shared" si="363"/>
        <v>213.03798907263189</v>
      </c>
      <c r="AI337" s="84">
        <f t="shared" si="363"/>
        <v>213.03798907263189</v>
      </c>
      <c r="AJ337" s="84">
        <f t="shared" si="363"/>
        <v>213.03798907263189</v>
      </c>
      <c r="AK337" s="84">
        <f t="shared" si="363"/>
        <v>213.03798907263189</v>
      </c>
      <c r="AL337" s="84">
        <f t="shared" si="363"/>
        <v>213.03798907263189</v>
      </c>
      <c r="AM337" s="84">
        <f t="shared" si="363"/>
        <v>213.03798907263189</v>
      </c>
    </row>
    <row r="338" spans="1:39" s="95" customFormat="1" ht="15" thickBot="1" x14ac:dyDescent="0.4">
      <c r="A338" s="8" t="str">
        <v>WN303</v>
      </c>
      <c r="B338" s="95" t="s">
        <v>290</v>
      </c>
      <c r="C338" s="8" t="s">
        <v>13</v>
      </c>
      <c r="E338" s="207">
        <f t="shared" si="364"/>
        <v>5773782.7711000182</v>
      </c>
      <c r="F338" s="207">
        <f>IF($B$3="Prices",(F120*F33),IF($B$3="Costs",'Top Down inputs'!D245,"Error"))</f>
        <v>4433012.8835553443</v>
      </c>
      <c r="G338" s="207">
        <f>IF($B$3="Prices",(G120*G33),IF($B$3="Costs",'Top Down inputs'!E245,"Error"))</f>
        <v>984372.66920619027</v>
      </c>
      <c r="H338" s="207">
        <f>IF($B$3="Prices",(H120*H33),IF($B$3="Costs",'Top Down inputs'!F245,"Error"))</f>
        <v>968240.01270184363</v>
      </c>
      <c r="I338" s="207">
        <f>IF($B$3="Prices",(I120*I33),IF($B$3="Costs",'Top Down inputs'!G245,"Error"))</f>
        <v>767727.4962270757</v>
      </c>
      <c r="J338" s="207">
        <f>IF($B$3="Prices",(J120*J33),IF($B$3="Costs",'Top Down inputs'!H245,"Error"))</f>
        <v>540981.32235208852</v>
      </c>
      <c r="K338" s="207">
        <f>IF($B$3="Prices",(K120*K33),IF($B$3="Costs",'Top Down inputs'!I245,"Error"))</f>
        <v>319815.42603582446</v>
      </c>
      <c r="L338" s="207">
        <f>IF($B$3="Prices",(L120*L33),IF($B$3="Costs",'Top Down inputs'!J245,"Error"))</f>
        <v>139696.96549692366</v>
      </c>
      <c r="M338" s="207">
        <f>IF($B$3="Prices",(M120*M33),IF($B$3="Costs",'Top Down inputs'!K245,"Error"))</f>
        <v>34901.593613957179</v>
      </c>
      <c r="N338" s="207">
        <f>IF($B$3="Prices",(N120*N33),IF($B$3="Costs",'Top Down inputs'!L245,"Error"))</f>
        <v>0</v>
      </c>
      <c r="O338" s="63">
        <f t="shared" si="365"/>
        <v>0</v>
      </c>
      <c r="P338" s="63">
        <f t="shared" si="365"/>
        <v>0</v>
      </c>
      <c r="Q338" s="63">
        <f t="shared" si="365"/>
        <v>0</v>
      </c>
      <c r="R338" s="63">
        <f t="shared" si="365"/>
        <v>0</v>
      </c>
      <c r="S338" s="63">
        <f t="shared" si="365"/>
        <v>0</v>
      </c>
      <c r="W338" s="95" t="s">
        <v>268</v>
      </c>
      <c r="X338" s="95" t="s">
        <v>300</v>
      </c>
      <c r="AD338" s="84">
        <f t="shared" si="363"/>
        <v>207.67025940419202</v>
      </c>
      <c r="AE338" s="84">
        <f t="shared" si="363"/>
        <v>212.05459708713053</v>
      </c>
      <c r="AF338" s="84">
        <f t="shared" si="363"/>
        <v>216.42411171824779</v>
      </c>
      <c r="AG338" s="84">
        <f t="shared" si="363"/>
        <v>220.78940979475539</v>
      </c>
      <c r="AH338" s="84">
        <f t="shared" si="363"/>
        <v>225.2427564123681</v>
      </c>
      <c r="AI338" s="84">
        <f t="shared" si="363"/>
        <v>225.2427564123681</v>
      </c>
      <c r="AJ338" s="84">
        <f t="shared" si="363"/>
        <v>225.2427564123681</v>
      </c>
      <c r="AK338" s="84">
        <f t="shared" si="363"/>
        <v>225.2427564123681</v>
      </c>
      <c r="AL338" s="84">
        <f t="shared" si="363"/>
        <v>225.2427564123681</v>
      </c>
      <c r="AM338" s="84">
        <f t="shared" si="363"/>
        <v>225.2427564123681</v>
      </c>
    </row>
    <row r="339" spans="1:39" s="95" customFormat="1" ht="15" thickBot="1" x14ac:dyDescent="0.4">
      <c r="A339" s="8" t="str">
        <v>WN337</v>
      </c>
      <c r="B339" s="95" t="s">
        <v>291</v>
      </c>
      <c r="C339" s="8" t="s">
        <v>13</v>
      </c>
      <c r="E339" s="207">
        <f>F339*(1+$F$365)</f>
        <v>4979079.4976639654</v>
      </c>
      <c r="F339" s="207">
        <f>IF($B$3="Prices",(F121*F34),IF($B$3="Costs",'Top Down inputs'!D246,"Error"))</f>
        <v>3822853.1339750118</v>
      </c>
      <c r="G339" s="207">
        <f>IF($B$3="Prices",(G121*G34),IF($B$3="Costs",'Top Down inputs'!E246,"Error"))</f>
        <v>928171.21548262879</v>
      </c>
      <c r="H339" s="207">
        <f>IF($B$3="Prices",(H121*H34),IF($B$3="Costs",'Top Down inputs'!F246,"Error"))</f>
        <v>979007.19342724094</v>
      </c>
      <c r="I339" s="207">
        <f>IF($B$3="Prices",(I121*I34),IF($B$3="Costs",'Top Down inputs'!G246,"Error"))</f>
        <v>783628.17528824206</v>
      </c>
      <c r="J339" s="207">
        <f>IF($B$3="Prices",(J121*J34),IF($B$3="Costs",'Top Down inputs'!H246,"Error"))</f>
        <v>556937.79423766839</v>
      </c>
      <c r="K339" s="207">
        <f>IF($B$3="Prices",(K121*K34),IF($B$3="Costs",'Top Down inputs'!I246,"Error"))</f>
        <v>331046.23149915849</v>
      </c>
      <c r="L339" s="207">
        <f>IF($B$3="Prices",(L121*L34),IF($B$3="Costs",'Top Down inputs'!J246,"Error"))</f>
        <v>145339.43249790545</v>
      </c>
      <c r="M339" s="207">
        <f>IF($B$3="Prices",(M121*M34),IF($B$3="Costs",'Top Down inputs'!K246,"Error"))</f>
        <v>36505.055810108563</v>
      </c>
      <c r="N339" s="207">
        <f>IF($B$3="Prices",(N121*N34),IF($B$3="Costs",'Top Down inputs'!L246,"Error"))</f>
        <v>0</v>
      </c>
      <c r="O339" s="63">
        <f t="shared" si="365"/>
        <v>0</v>
      </c>
      <c r="P339" s="63">
        <f t="shared" si="365"/>
        <v>0</v>
      </c>
      <c r="Q339" s="63">
        <f t="shared" si="365"/>
        <v>0</v>
      </c>
      <c r="R339" s="63">
        <f t="shared" si="365"/>
        <v>0</v>
      </c>
      <c r="S339" s="63">
        <f t="shared" si="365"/>
        <v>0</v>
      </c>
      <c r="W339" s="95" t="s">
        <v>269</v>
      </c>
      <c r="X339" s="95" t="s">
        <v>301</v>
      </c>
      <c r="AD339" s="84">
        <f t="shared" si="363"/>
        <v>189.96301249003471</v>
      </c>
      <c r="AE339" s="84">
        <f t="shared" si="363"/>
        <v>193.97351450613499</v>
      </c>
      <c r="AF339" s="84">
        <f t="shared" si="363"/>
        <v>197.97045737521853</v>
      </c>
      <c r="AG339" s="84">
        <f t="shared" si="363"/>
        <v>201.96354321913981</v>
      </c>
      <c r="AH339" s="84">
        <f t="shared" si="363"/>
        <v>206.03717004260079</v>
      </c>
      <c r="AI339" s="84">
        <f t="shared" si="363"/>
        <v>206.03717004260079</v>
      </c>
      <c r="AJ339" s="84">
        <f t="shared" si="363"/>
        <v>206.03717004260079</v>
      </c>
      <c r="AK339" s="84">
        <f t="shared" si="363"/>
        <v>206.03717004260079</v>
      </c>
      <c r="AL339" s="84">
        <f t="shared" si="363"/>
        <v>206.03717004260079</v>
      </c>
      <c r="AM339" s="84">
        <f t="shared" si="363"/>
        <v>206.03717004260079</v>
      </c>
    </row>
    <row r="340" spans="1:39" s="95" customFormat="1" ht="15" thickBot="1" x14ac:dyDescent="0.4">
      <c r="A340" s="8" t="str">
        <v>WX313</v>
      </c>
      <c r="B340" s="95" t="s">
        <v>292</v>
      </c>
      <c r="C340" s="8" t="s">
        <v>13</v>
      </c>
      <c r="E340" s="207">
        <f t="shared" si="364"/>
        <v>4951714.4440349555</v>
      </c>
      <c r="F340" s="207">
        <f>IF($B$3="Prices",(F122*F35),IF($B$3="Costs",'Top Down inputs'!D247,"Error"))</f>
        <v>3801842.7080366155</v>
      </c>
      <c r="G340" s="207">
        <f>IF($B$3="Prices",(G122*G35),IF($B$3="Costs",'Top Down inputs'!E247,"Error"))</f>
        <v>1328462.6241759276</v>
      </c>
      <c r="H340" s="207">
        <f>IF($B$3="Prices",(H122*H35),IF($B$3="Costs",'Top Down inputs'!F247,"Error"))</f>
        <v>1148595.1105039301</v>
      </c>
      <c r="I340" s="207">
        <f>IF($B$3="Prices",(I122*I35),IF($B$3="Costs",'Top Down inputs'!G247,"Error"))</f>
        <v>911882.06316058279</v>
      </c>
      <c r="J340" s="207">
        <f>IF($B$3="Prices",(J122*J35),IF($B$3="Costs",'Top Down inputs'!H247,"Error"))</f>
        <v>644938.83704013389</v>
      </c>
      <c r="K340" s="207">
        <f>IF($B$3="Prices",(K122*K35),IF($B$3="Costs",'Top Down inputs'!I247,"Error"))</f>
        <v>381557.27606384031</v>
      </c>
      <c r="L340" s="207">
        <f>IF($B$3="Prices",(L122*L35),IF($B$3="Costs",'Top Down inputs'!J247,"Error"))</f>
        <v>166659.31343874402</v>
      </c>
      <c r="M340" s="207">
        <f>IF($B$3="Prices",(M122*M35),IF($B$3="Costs",'Top Down inputs'!K247,"Error"))</f>
        <v>41757.800685614915</v>
      </c>
      <c r="N340" s="207">
        <f>IF($B$3="Prices",(N122*N35),IF($B$3="Costs",'Top Down inputs'!L247,"Error"))</f>
        <v>0</v>
      </c>
      <c r="O340" s="63">
        <f t="shared" si="365"/>
        <v>0</v>
      </c>
      <c r="P340" s="63">
        <f t="shared" si="365"/>
        <v>0</v>
      </c>
      <c r="Q340" s="63">
        <f t="shared" si="365"/>
        <v>0</v>
      </c>
      <c r="R340" s="63">
        <f t="shared" si="365"/>
        <v>0</v>
      </c>
      <c r="S340" s="63">
        <f t="shared" si="365"/>
        <v>0</v>
      </c>
      <c r="W340" s="95" t="s">
        <v>272</v>
      </c>
      <c r="X340" s="87" t="s">
        <v>304</v>
      </c>
      <c r="AD340" s="84"/>
      <c r="AE340" s="84"/>
      <c r="AF340" s="84"/>
      <c r="AG340" s="84"/>
      <c r="AH340" s="84"/>
      <c r="AI340" s="84"/>
      <c r="AJ340" s="84"/>
      <c r="AK340" s="84"/>
      <c r="AL340" s="84"/>
      <c r="AM340" s="84"/>
    </row>
    <row r="341" spans="1:39" s="95" customFormat="1" ht="15" thickBot="1" x14ac:dyDescent="0.4">
      <c r="A341" s="8" t="str">
        <v>WX339</v>
      </c>
      <c r="B341" s="95" t="s">
        <v>293</v>
      </c>
      <c r="C341" s="8" t="s">
        <v>13</v>
      </c>
      <c r="E341" s="207">
        <f t="shared" si="364"/>
        <v>14044953.919924971</v>
      </c>
      <c r="F341" s="207">
        <f>IF($B$3="Prices",(F123*F36),IF($B$3="Costs",'Top Down inputs'!D248,"Error"))</f>
        <v>10783478.378786758</v>
      </c>
      <c r="G341" s="207">
        <f>IF($B$3="Prices",(G123*G36),IF($B$3="Costs",'Top Down inputs'!E248,"Error"))</f>
        <v>3153737.5209509875</v>
      </c>
      <c r="H341" s="207">
        <f>IF($B$3="Prices",(H123*H36),IF($B$3="Costs",'Top Down inputs'!F248,"Error"))</f>
        <v>2764808.0154987155</v>
      </c>
      <c r="I341" s="207">
        <f>IF($B$3="Prices",(I123*I36),IF($B$3="Costs",'Top Down inputs'!G248,"Error"))</f>
        <v>2214751.2064953563</v>
      </c>
      <c r="J341" s="207">
        <f>IF($B$3="Prices",(J123*J36),IF($B$3="Costs",'Top Down inputs'!H248,"Error"))</f>
        <v>1576132.9558697729</v>
      </c>
      <c r="K341" s="207">
        <f>IF($B$3="Prices",(K123*K36),IF($B$3="Costs",'Top Down inputs'!I248,"Error"))</f>
        <v>937485.32781680871</v>
      </c>
      <c r="L341" s="207">
        <f>IF($B$3="Prices",(L123*L36),IF($B$3="Costs",'Top Down inputs'!J248,"Error"))</f>
        <v>411906.33404973452</v>
      </c>
      <c r="M341" s="207">
        <f>IF($B$3="Prices",(M123*M36),IF($B$3="Costs",'Top Down inputs'!K248,"Error"))</f>
        <v>103646.31863913588</v>
      </c>
      <c r="N341" s="207">
        <f>IF($B$3="Prices",(N123*N36),IF($B$3="Costs",'Top Down inputs'!L248,"Error"))</f>
        <v>0</v>
      </c>
      <c r="O341" s="63">
        <f t="shared" si="365"/>
        <v>0</v>
      </c>
      <c r="P341" s="63">
        <f t="shared" si="365"/>
        <v>0</v>
      </c>
      <c r="Q341" s="63">
        <f t="shared" si="365"/>
        <v>0</v>
      </c>
      <c r="R341" s="63">
        <f t="shared" si="365"/>
        <v>0</v>
      </c>
      <c r="S341" s="63">
        <f t="shared" si="365"/>
        <v>0</v>
      </c>
      <c r="W341" s="95" t="s">
        <v>273</v>
      </c>
      <c r="X341" s="87" t="s">
        <v>305</v>
      </c>
      <c r="AD341" s="84"/>
      <c r="AE341" s="84"/>
      <c r="AF341" s="84"/>
      <c r="AG341" s="84"/>
      <c r="AH341" s="84"/>
      <c r="AI341" s="84"/>
      <c r="AJ341" s="84"/>
      <c r="AK341" s="84"/>
      <c r="AL341" s="84"/>
      <c r="AM341" s="84"/>
    </row>
    <row r="342" spans="1:39" s="95" customFormat="1" ht="15" thickBot="1" x14ac:dyDescent="0.4">
      <c r="A342" s="8" t="str">
        <v>WN332</v>
      </c>
      <c r="B342" s="95" t="s">
        <v>294</v>
      </c>
      <c r="C342" s="8" t="s">
        <v>323</v>
      </c>
      <c r="E342" s="207">
        <f t="shared" si="364"/>
        <v>1957038.9857349936</v>
      </c>
      <c r="F342" s="207">
        <f>IF($B$3="Prices",(F124*F37),IF($B$3="Costs",'Top Down inputs'!D249,"Error"))</f>
        <v>1502581.4758407413</v>
      </c>
      <c r="G342" s="207">
        <f>IF($B$3="Prices",(G124*G37),IF($B$3="Costs",'Top Down inputs'!E249,"Error"))</f>
        <v>235130.55614350378</v>
      </c>
      <c r="H342" s="207">
        <f>IF($B$3="Prices",(H124*H37),IF($B$3="Costs",'Top Down inputs'!F249,"Error"))</f>
        <v>349009.65666267514</v>
      </c>
      <c r="I342" s="207">
        <f>IF($B$3="Prices",(I124*I37),IF($B$3="Costs",'Top Down inputs'!G249,"Error"))</f>
        <v>430054.26462782506</v>
      </c>
      <c r="J342" s="207">
        <f>IF($B$3="Prices",(J124*J37),IF($B$3="Costs",'Top Down inputs'!H249,"Error"))</f>
        <v>527852.95696781541</v>
      </c>
      <c r="K342" s="207">
        <f>IF($B$3="Prices",(K124*K37),IF($B$3="Costs",'Top Down inputs'!I249,"Error"))</f>
        <v>612247.73450100492</v>
      </c>
      <c r="L342" s="207">
        <f>IF($B$3="Prices",(L124*L37),IF($B$3="Costs",'Top Down inputs'!J249,"Error"))</f>
        <v>743019.0248273469</v>
      </c>
      <c r="M342" s="207">
        <f>IF($B$3="Prices",(M124*M37),IF($B$3="Costs",'Top Down inputs'!K249,"Error"))</f>
        <v>932327.30759304762</v>
      </c>
      <c r="N342" s="207">
        <f>IF($B$3="Prices",(N124*N37),IF($B$3="Costs",'Top Down inputs'!L249,"Error"))</f>
        <v>1177738.8567007005</v>
      </c>
      <c r="O342" s="63">
        <f t="shared" si="365"/>
        <v>1180827.8614965442</v>
      </c>
      <c r="P342" s="63">
        <f t="shared" si="365"/>
        <v>1183601.822591977</v>
      </c>
      <c r="Q342" s="63">
        <f t="shared" si="365"/>
        <v>1183601.822591977</v>
      </c>
      <c r="R342" s="63">
        <f t="shared" si="365"/>
        <v>1183601.822591977</v>
      </c>
      <c r="S342" s="63">
        <f t="shared" si="365"/>
        <v>1183601.822591977</v>
      </c>
      <c r="W342" s="95" t="s">
        <v>212</v>
      </c>
      <c r="X342" s="95" t="s">
        <v>211</v>
      </c>
      <c r="AD342" s="84">
        <f t="shared" si="363"/>
        <v>128.64650208010042</v>
      </c>
      <c r="AE342" s="84">
        <f t="shared" si="363"/>
        <v>131.36248899351892</v>
      </c>
      <c r="AF342" s="84">
        <f t="shared" si="363"/>
        <v>134.06929339918486</v>
      </c>
      <c r="AG342" s="84">
        <f t="shared" si="363"/>
        <v>136.77348575533094</v>
      </c>
      <c r="AH342" s="84">
        <f t="shared" si="363"/>
        <v>139.53222196796821</v>
      </c>
      <c r="AI342" s="84">
        <f t="shared" si="363"/>
        <v>139.53222196796821</v>
      </c>
      <c r="AJ342" s="84">
        <f t="shared" si="363"/>
        <v>139.53222196796821</v>
      </c>
      <c r="AK342" s="84">
        <f t="shared" si="363"/>
        <v>139.53222196796821</v>
      </c>
      <c r="AL342" s="84">
        <f t="shared" si="363"/>
        <v>139.53222196796821</v>
      </c>
      <c r="AM342" s="84">
        <f t="shared" si="363"/>
        <v>139.53222196796821</v>
      </c>
    </row>
    <row r="343" spans="1:39" s="95" customFormat="1" ht="15" thickBot="1" x14ac:dyDescent="0.4">
      <c r="A343" s="8" t="str">
        <v>WX334</v>
      </c>
      <c r="B343" s="95" t="s">
        <v>295</v>
      </c>
      <c r="C343" s="8" t="s">
        <v>323</v>
      </c>
      <c r="E343" s="207">
        <f t="shared" si="364"/>
        <v>2175943.3921288271</v>
      </c>
      <c r="F343" s="207">
        <f>IF($B$3="Prices",(F125*F38),IF($B$3="Costs",'Top Down inputs'!D250,"Error"))</f>
        <v>1670652.5814369116</v>
      </c>
      <c r="G343" s="207">
        <f>IF($B$3="Prices",(G125*G38),IF($B$3="Costs",'Top Down inputs'!E250,"Error"))</f>
        <v>352953.07261797023</v>
      </c>
      <c r="H343" s="207">
        <f>IF($B$3="Prices",(H125*H38),IF($B$3="Costs",'Top Down inputs'!F250,"Error"))</f>
        <v>383892.53281473368</v>
      </c>
      <c r="I343" s="207">
        <f>IF($B$3="Prices",(I125*I38),IF($B$3="Costs",'Top Down inputs'!G250,"Error"))</f>
        <v>464119.42647180444</v>
      </c>
      <c r="J343" s="207">
        <f>IF($B$3="Prices",(J125*J38),IF($B$3="Costs",'Top Down inputs'!H250,"Error"))</f>
        <v>576106.26010080986</v>
      </c>
      <c r="K343" s="207">
        <f>IF($B$3="Prices",(K125*K38),IF($B$3="Costs",'Top Down inputs'!I250,"Error"))</f>
        <v>671662.90194487839</v>
      </c>
      <c r="L343" s="207">
        <f>IF($B$3="Prices",(L125*L38),IF($B$3="Costs",'Top Down inputs'!J250,"Error"))</f>
        <v>818267.20608532091</v>
      </c>
      <c r="M343" s="207">
        <f>IF($B$3="Prices",(M125*M38),IF($B$3="Costs",'Top Down inputs'!K250,"Error"))</f>
        <v>1026943.2447521463</v>
      </c>
      <c r="N343" s="207">
        <f>IF($B$3="Prices",(N125*N38),IF($B$3="Costs",'Top Down inputs'!L250,"Error"))</f>
        <v>1291265.1239492537</v>
      </c>
      <c r="O343" s="63">
        <f t="shared" si="365"/>
        <v>1294651.8884581185</v>
      </c>
      <c r="P343" s="63">
        <f t="shared" si="365"/>
        <v>1297693.2411292521</v>
      </c>
      <c r="Q343" s="63">
        <f t="shared" si="365"/>
        <v>1297693.2411292521</v>
      </c>
      <c r="R343" s="63">
        <f t="shared" si="365"/>
        <v>1297693.2411292521</v>
      </c>
      <c r="S343" s="63">
        <f t="shared" si="365"/>
        <v>1297693.2411292521</v>
      </c>
      <c r="W343" s="95" t="s">
        <v>208</v>
      </c>
      <c r="X343" s="95" t="s">
        <v>207</v>
      </c>
      <c r="AD343" s="84">
        <f t="shared" si="363"/>
        <v>106.86786689390389</v>
      </c>
      <c r="AE343" s="84">
        <f t="shared" si="363"/>
        <v>109.12406292920745</v>
      </c>
      <c r="AF343" s="84">
        <f t="shared" si="363"/>
        <v>111.37263096841018</v>
      </c>
      <c r="AG343" s="84">
        <f t="shared" si="363"/>
        <v>113.61902915335419</v>
      </c>
      <c r="AH343" s="84">
        <f t="shared" si="363"/>
        <v>115.91073743613319</v>
      </c>
      <c r="AI343" s="84">
        <f t="shared" si="363"/>
        <v>115.91073743613319</v>
      </c>
      <c r="AJ343" s="84">
        <f t="shared" si="363"/>
        <v>115.91073743613319</v>
      </c>
      <c r="AK343" s="84">
        <f t="shared" si="363"/>
        <v>115.91073743613319</v>
      </c>
      <c r="AL343" s="84">
        <f t="shared" si="363"/>
        <v>115.91073743613319</v>
      </c>
      <c r="AM343" s="84">
        <f t="shared" si="363"/>
        <v>115.91073743613319</v>
      </c>
    </row>
    <row r="344" spans="1:39" s="95" customFormat="1" ht="15" thickBot="1" x14ac:dyDescent="0.4">
      <c r="A344" s="8" t="str">
        <v>WN333</v>
      </c>
      <c r="B344" s="95" t="s">
        <v>296</v>
      </c>
      <c r="C344" s="8" t="s">
        <v>13</v>
      </c>
      <c r="E344" s="207">
        <f t="shared" si="364"/>
        <v>688618.86945707316</v>
      </c>
      <c r="F344" s="207">
        <f>IF($B$3="Prices",(F126*F39),IF($B$3="Costs",'Top Down inputs'!D251,"Error"))</f>
        <v>528709.93613445747</v>
      </c>
      <c r="G344" s="207">
        <f>IF($B$3="Prices",(G126*G39),IF($B$3="Costs",'Top Down inputs'!E251,"Error"))</f>
        <v>272550.6670744135</v>
      </c>
      <c r="H344" s="207">
        <f>IF($B$3="Prices",(H126*H39),IF($B$3="Costs",'Top Down inputs'!F251,"Error"))</f>
        <v>311991.61161773792</v>
      </c>
      <c r="I344" s="207">
        <f>IF($B$3="Prices",(I126*I39),IF($B$3="Costs",'Top Down inputs'!G251,"Error"))</f>
        <v>360604.0037097662</v>
      </c>
      <c r="J344" s="207">
        <f>IF($B$3="Prices",(J126*J39),IF($B$3="Costs",'Top Down inputs'!H251,"Error"))</f>
        <v>409764.02863622294</v>
      </c>
      <c r="K344" s="207">
        <f>IF($B$3="Prices",(K126*K39),IF($B$3="Costs",'Top Down inputs'!I251,"Error"))</f>
        <v>438537.85772268428</v>
      </c>
      <c r="L344" s="207">
        <f>IF($B$3="Prices",(L126*L39),IF($B$3="Costs",'Top Down inputs'!J251,"Error"))</f>
        <v>466548.63810564863</v>
      </c>
      <c r="M344" s="207">
        <f>IF($B$3="Prices",(M126*M39),IF($B$3="Costs",'Top Down inputs'!K251,"Error"))</f>
        <v>497876.29915943631</v>
      </c>
      <c r="N344" s="207">
        <f>IF($B$3="Prices",(N126*N39),IF($B$3="Costs",'Top Down inputs'!L251,"Error"))</f>
        <v>894101.87000473007</v>
      </c>
      <c r="O344" s="63">
        <f t="shared" si="365"/>
        <v>896446.94416841562</v>
      </c>
      <c r="P344" s="63">
        <f t="shared" si="365"/>
        <v>898552.84717792901</v>
      </c>
      <c r="Q344" s="63">
        <f t="shared" si="365"/>
        <v>898552.84717792901</v>
      </c>
      <c r="R344" s="63">
        <f t="shared" si="365"/>
        <v>898552.84717792901</v>
      </c>
      <c r="S344" s="63">
        <f t="shared" si="365"/>
        <v>898552.84717792901</v>
      </c>
      <c r="W344" s="95" t="s">
        <v>214</v>
      </c>
      <c r="X344" s="95" t="s">
        <v>213</v>
      </c>
      <c r="AD344" s="84">
        <f t="shared" si="363"/>
        <v>173.96318945430565</v>
      </c>
      <c r="AE344" s="84">
        <f t="shared" si="363"/>
        <v>177.63590296252255</v>
      </c>
      <c r="AF344" s="84">
        <f t="shared" si="363"/>
        <v>181.2961993563213</v>
      </c>
      <c r="AG344" s="84">
        <f t="shared" si="363"/>
        <v>184.95296358672547</v>
      </c>
      <c r="AH344" s="84">
        <f t="shared" si="363"/>
        <v>188.68348515282801</v>
      </c>
      <c r="AI344" s="84">
        <f t="shared" si="363"/>
        <v>188.68348515282801</v>
      </c>
      <c r="AJ344" s="84">
        <f t="shared" si="363"/>
        <v>188.68348515282801</v>
      </c>
      <c r="AK344" s="84">
        <f t="shared" si="363"/>
        <v>188.68348515282801</v>
      </c>
      <c r="AL344" s="84">
        <f t="shared" si="363"/>
        <v>188.68348515282801</v>
      </c>
      <c r="AM344" s="84">
        <f t="shared" si="363"/>
        <v>188.68348515282801</v>
      </c>
    </row>
    <row r="345" spans="1:39" s="95" customFormat="1" ht="15" thickBot="1" x14ac:dyDescent="0.4">
      <c r="A345" s="8" t="str">
        <v>WX335</v>
      </c>
      <c r="B345" s="95" t="s">
        <v>297</v>
      </c>
      <c r="C345" s="8" t="s">
        <v>13</v>
      </c>
      <c r="E345" s="207">
        <f t="shared" si="364"/>
        <v>326129.92465060099</v>
      </c>
      <c r="F345" s="207">
        <f>IF($B$3="Prices",(F127*F40),IF($B$3="Costs",'Top Down inputs'!D252,"Error"))</f>
        <v>250397.04730935118</v>
      </c>
      <c r="G345" s="207">
        <f>IF($B$3="Prices",(G127*G40),IF($B$3="Costs",'Top Down inputs'!E252,"Error"))</f>
        <v>145030.07633205075</v>
      </c>
      <c r="H345" s="207">
        <f>IF($B$3="Prices",(H127*H40),IF($B$3="Costs",'Top Down inputs'!F252,"Error"))</f>
        <v>135395.28818642907</v>
      </c>
      <c r="I345" s="207">
        <f>IF($B$3="Prices",(I127*I40),IF($B$3="Costs",'Top Down inputs'!G252,"Error"))</f>
        <v>156397.78550769365</v>
      </c>
      <c r="J345" s="207">
        <f>IF($B$3="Prices",(J127*J40),IF($B$3="Costs",'Top Down inputs'!H252,"Error"))</f>
        <v>177148.8914038066</v>
      </c>
      <c r="K345" s="207">
        <f>IF($B$3="Prices",(K127*K40),IF($B$3="Costs",'Top Down inputs'!I252,"Error"))</f>
        <v>189585.90257187435</v>
      </c>
      <c r="L345" s="207">
        <f>IF($B$3="Prices",(L127*L40),IF($B$3="Costs",'Top Down inputs'!J252,"Error"))</f>
        <v>202014.64534455285</v>
      </c>
      <c r="M345" s="207">
        <f>IF($B$3="Prices",(M127*M40),IF($B$3="Costs",'Top Down inputs'!K252,"Error"))</f>
        <v>215355.22386520565</v>
      </c>
      <c r="N345" s="207">
        <f>IF($B$3="Prices",(N127*N40),IF($B$3="Costs",'Top Down inputs'!L252,"Error"))</f>
        <v>365179.42477162543</v>
      </c>
      <c r="O345" s="63">
        <f t="shared" si="365"/>
        <v>366137.22707902582</v>
      </c>
      <c r="P345" s="63">
        <f t="shared" si="365"/>
        <v>366997.3443379628</v>
      </c>
      <c r="Q345" s="63">
        <f t="shared" si="365"/>
        <v>366997.3443379628</v>
      </c>
      <c r="R345" s="63">
        <f t="shared" si="365"/>
        <v>366997.3443379628</v>
      </c>
      <c r="S345" s="63">
        <f t="shared" si="365"/>
        <v>366997.3443379628</v>
      </c>
      <c r="W345" s="95" t="s">
        <v>210</v>
      </c>
      <c r="X345" s="95" t="s">
        <v>209</v>
      </c>
      <c r="AD345" s="84">
        <f t="shared" si="363"/>
        <v>101.32338609411194</v>
      </c>
      <c r="AE345" s="84">
        <f t="shared" si="363"/>
        <v>103.46252696623229</v>
      </c>
      <c r="AF345" s="84">
        <f t="shared" si="363"/>
        <v>105.5944355952424</v>
      </c>
      <c r="AG345" s="84">
        <f t="shared" si="363"/>
        <v>107.72428694560352</v>
      </c>
      <c r="AH345" s="84">
        <f t="shared" si="363"/>
        <v>109.89709763136015</v>
      </c>
      <c r="AI345" s="84">
        <f t="shared" si="363"/>
        <v>109.89709763136015</v>
      </c>
      <c r="AJ345" s="84">
        <f t="shared" si="363"/>
        <v>109.89709763136015</v>
      </c>
      <c r="AK345" s="84">
        <f t="shared" si="363"/>
        <v>109.89709763136015</v>
      </c>
      <c r="AL345" s="84">
        <f t="shared" si="363"/>
        <v>109.89709763136015</v>
      </c>
      <c r="AM345" s="84">
        <f t="shared" si="363"/>
        <v>109.89709763136015</v>
      </c>
    </row>
    <row r="346" spans="1:39" s="95" customFormat="1" ht="15" thickBot="1" x14ac:dyDescent="0.4">
      <c r="A346" s="8" t="str">
        <v>WN348</v>
      </c>
      <c r="B346" s="95" t="s">
        <v>298</v>
      </c>
      <c r="C346" s="8" t="s">
        <v>323</v>
      </c>
      <c r="E346" s="207">
        <f t="shared" si="364"/>
        <v>10836992.93023723</v>
      </c>
      <c r="F346" s="207">
        <f>IF($B$3="Prices",(F128*F41),IF($B$3="Costs",'Top Down inputs'!D253,"Error"))</f>
        <v>8320460.1183128981</v>
      </c>
      <c r="G346" s="207">
        <f>IF($B$3="Prices",(G128*G41),IF($B$3="Costs",'Top Down inputs'!E253,"Error"))</f>
        <v>9510806.506954398</v>
      </c>
      <c r="H346" s="207">
        <f>IF($B$3="Prices",(H128*H41),IF($B$3="Costs",'Top Down inputs'!F253,"Error"))</f>
        <v>13598922.46692504</v>
      </c>
      <c r="I346" s="207">
        <f>IF($B$3="Prices",(I128*I41),IF($B$3="Costs",'Top Down inputs'!G253,"Error"))</f>
        <v>15790772.798922868</v>
      </c>
      <c r="J346" s="207">
        <f>IF($B$3="Prices",(J128*J41),IF($B$3="Costs",'Top Down inputs'!H253,"Error"))</f>
        <v>23381477.72413205</v>
      </c>
      <c r="K346" s="207">
        <f>IF($B$3="Prices",(K128*K41),IF($B$3="Costs",'Top Down inputs'!I253,"Error"))</f>
        <v>30496948.246362504</v>
      </c>
      <c r="L346" s="207">
        <f>IF($B$3="Prices",(L128*L41),IF($B$3="Costs",'Top Down inputs'!J253,"Error"))</f>
        <v>33032142.633014552</v>
      </c>
      <c r="M346" s="207">
        <f>IF($B$3="Prices",(M128*M41),IF($B$3="Costs",'Top Down inputs'!K253,"Error"))</f>
        <v>22007501.050187819</v>
      </c>
      <c r="N346" s="207">
        <f>IF($B$3="Prices",(N128*N41),IF($B$3="Costs",'Top Down inputs'!L253,"Error"))</f>
        <v>8591794.8799185958</v>
      </c>
      <c r="O346" s="63">
        <f t="shared" si="365"/>
        <v>8591794.8799185958</v>
      </c>
      <c r="P346" s="63">
        <f t="shared" si="365"/>
        <v>8591794.8799185958</v>
      </c>
      <c r="Q346" s="63">
        <f t="shared" si="365"/>
        <v>8591794.8799185958</v>
      </c>
      <c r="R346" s="63">
        <f t="shared" si="365"/>
        <v>8591794.8799185958</v>
      </c>
      <c r="S346" s="63">
        <f t="shared" si="365"/>
        <v>8591794.8799185958</v>
      </c>
    </row>
    <row r="347" spans="1:39" s="95" customFormat="1" ht="15" thickBot="1" x14ac:dyDescent="0.4">
      <c r="A347" s="8" t="str">
        <v>WN350</v>
      </c>
      <c r="B347" s="95" t="s">
        <v>299</v>
      </c>
      <c r="C347" s="8" t="s">
        <v>323</v>
      </c>
      <c r="E347" s="207">
        <f t="shared" si="364"/>
        <v>36803871.034728318</v>
      </c>
      <c r="F347" s="207">
        <f>IF($B$3="Prices",(F129*F42),IF($B$3="Costs",'Top Down inputs'!D254,"Error"))</f>
        <v>28257390.50632422</v>
      </c>
      <c r="G347" s="207">
        <f>IF($B$3="Prices",(G129*G42),IF($B$3="Costs",'Top Down inputs'!E254,"Error"))</f>
        <v>23215164.160151135</v>
      </c>
      <c r="H347" s="207">
        <f>IF($B$3="Prices",(H129*H42),IF($B$3="Costs",'Top Down inputs'!F254,"Error"))</f>
        <v>34590197.08154089</v>
      </c>
      <c r="I347" s="207">
        <f>IF($B$3="Prices",(I129*I42),IF($B$3="Costs",'Top Down inputs'!G254,"Error"))</f>
        <v>41356553.87247628</v>
      </c>
      <c r="J347" s="207">
        <f>IF($B$3="Prices",(J129*J42),IF($B$3="Costs",'Top Down inputs'!H254,"Error"))</f>
        <v>51155204.439088121</v>
      </c>
      <c r="K347" s="207">
        <f>IF($B$3="Prices",(K129*K42),IF($B$3="Costs",'Top Down inputs'!I254,"Error"))</f>
        <v>57128817.232803784</v>
      </c>
      <c r="L347" s="207">
        <f>IF($B$3="Prices",(L129*L42),IF($B$3="Costs",'Top Down inputs'!J254,"Error"))</f>
        <v>61866271.378751494</v>
      </c>
      <c r="M347" s="207">
        <f>IF($B$3="Prices",(M129*M42),IF($B$3="Costs",'Top Down inputs'!K254,"Error"))</f>
        <v>70306506.539885312</v>
      </c>
      <c r="N347" s="207">
        <f>IF($B$3="Prices",(N129*N42),IF($B$3="Costs",'Top Down inputs'!L254,"Error"))</f>
        <v>72738793.651539534</v>
      </c>
      <c r="O347" s="63">
        <f t="shared" si="365"/>
        <v>55632484.588924579</v>
      </c>
      <c r="P347" s="63">
        <f t="shared" si="365"/>
        <v>30055276.680642512</v>
      </c>
      <c r="Q347" s="63">
        <f t="shared" si="365"/>
        <v>30055276.680642512</v>
      </c>
      <c r="R347" s="63">
        <f t="shared" si="365"/>
        <v>30055276.680642512</v>
      </c>
      <c r="S347" s="63">
        <f t="shared" si="365"/>
        <v>30055276.680642512</v>
      </c>
    </row>
    <row r="348" spans="1:39" s="95" customFormat="1" ht="15" thickBot="1" x14ac:dyDescent="0.4">
      <c r="A348" s="8" t="str">
        <v>WX349</v>
      </c>
      <c r="B348" s="95" t="s">
        <v>300</v>
      </c>
      <c r="C348" s="8" t="s">
        <v>323</v>
      </c>
      <c r="E348" s="207">
        <f t="shared" si="364"/>
        <v>7068444.0706705097</v>
      </c>
      <c r="F348" s="207">
        <f>IF($B$3="Prices",(F130*F43),IF($B$3="Costs",'Top Down inputs'!D255,"Error"))</f>
        <v>5427031.9605396101</v>
      </c>
      <c r="G348" s="207">
        <f>IF($B$3="Prices",(G130*G43),IF($B$3="Costs",'Top Down inputs'!E255,"Error"))</f>
        <v>6752075.357060438</v>
      </c>
      <c r="H348" s="207">
        <f>IF($B$3="Prices",(H130*H43),IF($B$3="Costs",'Top Down inputs'!F255,"Error"))</f>
        <v>9343296.8475138117</v>
      </c>
      <c r="I348" s="207">
        <f>IF($B$3="Prices",(I130*I43),IF($B$3="Costs",'Top Down inputs'!G255,"Error"))</f>
        <v>11269949.901937611</v>
      </c>
      <c r="J348" s="207">
        <f>IF($B$3="Prices",(J130*J43),IF($B$3="Costs",'Top Down inputs'!H255,"Error"))</f>
        <v>16520330.074050926</v>
      </c>
      <c r="K348" s="207">
        <f>IF($B$3="Prices",(K130*K43),IF($B$3="Costs",'Top Down inputs'!I255,"Error"))</f>
        <v>21457978.054701854</v>
      </c>
      <c r="L348" s="207">
        <f>IF($B$3="Prices",(L130*L43),IF($B$3="Costs",'Top Down inputs'!J255,"Error"))</f>
        <v>22887102.559538864</v>
      </c>
      <c r="M348" s="207">
        <f>IF($B$3="Prices",(M130*M43),IF($B$3="Costs",'Top Down inputs'!K255,"Error"))</f>
        <v>15543369.562675858</v>
      </c>
      <c r="N348" s="207">
        <f>IF($B$3="Prices",(N130*N43),IF($B$3="Costs",'Top Down inputs'!L255,"Error"))</f>
        <v>5930906.575299033</v>
      </c>
      <c r="O348" s="63">
        <f t="shared" si="365"/>
        <v>5930906.575299033</v>
      </c>
      <c r="P348" s="63">
        <f t="shared" si="365"/>
        <v>5930906.575299033</v>
      </c>
      <c r="Q348" s="63">
        <f t="shared" si="365"/>
        <v>5930906.575299033</v>
      </c>
      <c r="R348" s="63">
        <f t="shared" si="365"/>
        <v>5930906.575299033</v>
      </c>
      <c r="S348" s="63">
        <f t="shared" si="365"/>
        <v>5930906.575299033</v>
      </c>
      <c r="X348" s="96"/>
      <c r="Y348" s="25"/>
      <c r="Z348" s="25"/>
      <c r="AA348" s="25"/>
      <c r="AB348" s="25"/>
      <c r="AC348" s="25"/>
      <c r="AD348" s="25"/>
      <c r="AE348" s="25"/>
      <c r="AF348" s="25"/>
      <c r="AG348" s="25"/>
      <c r="AH348" s="25"/>
      <c r="AI348" s="25"/>
      <c r="AJ348" s="25"/>
      <c r="AK348" s="25"/>
      <c r="AL348" s="25"/>
      <c r="AM348" s="25"/>
    </row>
    <row r="349" spans="1:39" s="95" customFormat="1" ht="15" thickBot="1" x14ac:dyDescent="0.4">
      <c r="A349" s="8" t="str">
        <v>WX351</v>
      </c>
      <c r="B349" s="95" t="s">
        <v>301</v>
      </c>
      <c r="C349" s="8" t="s">
        <v>323</v>
      </c>
      <c r="E349" s="207">
        <f t="shared" si="364"/>
        <v>21529236.054075107</v>
      </c>
      <c r="F349" s="207">
        <f>IF($B$3="Prices",(F131*F44),IF($B$3="Costs",'Top Down inputs'!D256,"Error"))</f>
        <v>16529783.780319832</v>
      </c>
      <c r="G349" s="207">
        <f>IF($B$3="Prices",(G131*G44),IF($B$3="Costs",'Top Down inputs'!E256,"Error"))</f>
        <v>19424425.754844639</v>
      </c>
      <c r="H349" s="207">
        <f>IF($B$3="Prices",(H131*H44),IF($B$3="Costs",'Top Down inputs'!F256,"Error"))</f>
        <v>24246513.361986898</v>
      </c>
      <c r="I349" s="207">
        <f>IF($B$3="Prices",(I131*I44),IF($B$3="Costs",'Top Down inputs'!G256,"Error"))</f>
        <v>28407160.539241143</v>
      </c>
      <c r="J349" s="207">
        <f>IF($B$3="Prices",(J131*J44),IF($B$3="Costs",'Top Down inputs'!H256,"Error"))</f>
        <v>36350030.003324218</v>
      </c>
      <c r="K349" s="207">
        <f>IF($B$3="Prices",(K131*K44),IF($B$3="Costs",'Top Down inputs'!I256,"Error"))</f>
        <v>39131316.560297571</v>
      </c>
      <c r="L349" s="207">
        <f>IF($B$3="Prices",(L131*L44),IF($B$3="Costs",'Top Down inputs'!J256,"Error"))</f>
        <v>43091374.942508854</v>
      </c>
      <c r="M349" s="207">
        <f>IF($B$3="Prices",(M131*M44),IF($B$3="Costs",'Top Down inputs'!K256,"Error"))</f>
        <v>50287687.30608017</v>
      </c>
      <c r="N349" s="207">
        <f>IF($B$3="Prices",(N131*N44),IF($B$3="Costs",'Top Down inputs'!L256,"Error"))</f>
        <v>52034224.122825004</v>
      </c>
      <c r="O349" s="63">
        <f t="shared" si="365"/>
        <v>39797101.742949247</v>
      </c>
      <c r="P349" s="63">
        <f t="shared" si="365"/>
        <v>21500260.375035353</v>
      </c>
      <c r="Q349" s="63">
        <f t="shared" si="365"/>
        <v>21500260.375035353</v>
      </c>
      <c r="R349" s="63">
        <f t="shared" si="365"/>
        <v>21500260.375035353</v>
      </c>
      <c r="S349" s="63">
        <f t="shared" si="365"/>
        <v>21500260.375035353</v>
      </c>
      <c r="X349" s="96"/>
      <c r="Y349" s="25"/>
      <c r="Z349" s="25"/>
      <c r="AA349" s="25"/>
      <c r="AB349" s="25"/>
      <c r="AC349" s="25"/>
      <c r="AD349" s="25"/>
      <c r="AE349" s="25"/>
      <c r="AF349" s="25"/>
      <c r="AG349" s="25"/>
      <c r="AH349" s="25"/>
      <c r="AI349" s="25"/>
      <c r="AJ349" s="25"/>
      <c r="AK349" s="25"/>
      <c r="AL349" s="25"/>
      <c r="AM349" s="25"/>
    </row>
    <row r="350" spans="1:39" s="95" customFormat="1" ht="15" thickBot="1" x14ac:dyDescent="0.4">
      <c r="A350" s="8" t="str">
        <v>WX355</v>
      </c>
      <c r="B350" s="95" t="s">
        <v>302</v>
      </c>
      <c r="C350" s="8" t="s">
        <v>13</v>
      </c>
      <c r="E350" s="207">
        <f t="shared" si="364"/>
        <v>33597707.075388364</v>
      </c>
      <c r="F350" s="207">
        <f>IF($B$3="Prices",(F132*F45),IF($B$3="Costs",'Top Down inputs'!D257,"Error"))</f>
        <v>25795751.975396778</v>
      </c>
      <c r="G350" s="207">
        <f>IF($B$3="Prices",(G132*G45),IF($B$3="Costs",'Top Down inputs'!E257,"Error"))</f>
        <v>7345560.1657547234</v>
      </c>
      <c r="H350" s="207">
        <f>IF($B$3="Prices",(H132*H45),IF($B$3="Costs",'Top Down inputs'!F257,"Error"))</f>
        <v>9722317.0432851687</v>
      </c>
      <c r="I350" s="207">
        <f>IF($B$3="Prices",(I132*I45),IF($B$3="Costs",'Top Down inputs'!G257,"Error"))</f>
        <v>10592399.14538236</v>
      </c>
      <c r="J350" s="207">
        <f>IF($B$3="Prices",(J132*J45),IF($B$3="Costs",'Top Down inputs'!H257,"Error"))</f>
        <v>6484415.7289798148</v>
      </c>
      <c r="K350" s="207">
        <f>IF($B$3="Prices",(K132*K45),IF($B$3="Costs",'Top Down inputs'!I257,"Error"))</f>
        <v>7803932.9895376507</v>
      </c>
      <c r="L350" s="207">
        <f>IF($B$3="Prices",(L132*L45),IF($B$3="Costs",'Top Down inputs'!J257,"Error"))</f>
        <v>10859526.65689091</v>
      </c>
      <c r="M350" s="207">
        <f>IF($B$3="Prices",(M132*M45),IF($B$3="Costs",'Top Down inputs'!K257,"Error"))</f>
        <v>9933801.5152921882</v>
      </c>
      <c r="N350" s="207">
        <f>IF($B$3="Prices",(N132*N45),IF($B$3="Costs",'Top Down inputs'!L257,"Error"))</f>
        <v>0</v>
      </c>
      <c r="O350" s="63">
        <f>(1+O307)*N350</f>
        <v>0</v>
      </c>
      <c r="P350" s="63">
        <f t="shared" si="365"/>
        <v>0</v>
      </c>
      <c r="Q350" s="63">
        <f t="shared" si="365"/>
        <v>0</v>
      </c>
      <c r="R350" s="63">
        <f t="shared" si="365"/>
        <v>0</v>
      </c>
      <c r="S350" s="63">
        <f t="shared" si="365"/>
        <v>0</v>
      </c>
    </row>
    <row r="351" spans="1:39" s="95" customFormat="1" ht="15" thickBot="1" x14ac:dyDescent="0.4">
      <c r="A351" s="8" t="str">
        <v>WN354</v>
      </c>
      <c r="B351" s="95" t="s">
        <v>303</v>
      </c>
      <c r="C351" s="8" t="s">
        <v>13</v>
      </c>
      <c r="E351" s="207">
        <f t="shared" si="364"/>
        <v>33839912.404549316</v>
      </c>
      <c r="F351" s="207">
        <f>IF($B$3="Prices",(F133*F46),IF($B$3="Costs",'Top Down inputs'!D258,"Error"))</f>
        <v>25981713.135905024</v>
      </c>
      <c r="G351" s="207">
        <f>IF($B$3="Prices",(G133*G46),IF($B$3="Costs",'Top Down inputs'!E258,"Error"))</f>
        <v>11785243.545422085</v>
      </c>
      <c r="H351" s="207">
        <f>IF($B$3="Prices",(H133*H46),IF($B$3="Costs",'Top Down inputs'!F258,"Error"))</f>
        <v>14438871.836353427</v>
      </c>
      <c r="I351" s="207">
        <f>IF($B$3="Prices",(I133*I46),IF($B$3="Costs",'Top Down inputs'!G258,"Error"))</f>
        <v>15728029.174027447</v>
      </c>
      <c r="J351" s="207">
        <f>IF($B$3="Prices",(J133*J46),IF($B$3="Costs",'Top Down inputs'!H258,"Error"))</f>
        <v>9626001.4809410572</v>
      </c>
      <c r="K351" s="207">
        <f>IF($B$3="Prices",(K133*K46),IF($B$3="Costs",'Top Down inputs'!I258,"Error"))</f>
        <v>11593629.755388306</v>
      </c>
      <c r="L351" s="207">
        <f>IF($B$3="Prices",(L133*L46),IF($B$3="Costs",'Top Down inputs'!J258,"Error"))</f>
        <v>16128960.476220865</v>
      </c>
      <c r="M351" s="207">
        <f>IF($B$3="Prices",(M133*M46),IF($B$3="Costs",'Top Down inputs'!K258,"Error"))</f>
        <v>14696326.836752772</v>
      </c>
      <c r="N351" s="207">
        <f>IF($B$3="Prices",(N133*N46),IF($B$3="Costs",'Top Down inputs'!L258,"Error"))</f>
        <v>0</v>
      </c>
      <c r="O351" s="63">
        <f t="shared" ref="O351:S363" si="366">(1+O308)*N351</f>
        <v>0</v>
      </c>
      <c r="P351" s="63">
        <f t="shared" si="366"/>
        <v>0</v>
      </c>
      <c r="Q351" s="63">
        <f t="shared" si="366"/>
        <v>0</v>
      </c>
      <c r="R351" s="63">
        <f t="shared" si="366"/>
        <v>0</v>
      </c>
      <c r="S351" s="63">
        <f t="shared" si="366"/>
        <v>0</v>
      </c>
    </row>
    <row r="352" spans="1:39" s="95" customFormat="1" ht="15" thickBot="1" x14ac:dyDescent="0.4">
      <c r="A352" s="8" t="str">
        <v>WN158</v>
      </c>
      <c r="B352" s="95" t="s">
        <v>304</v>
      </c>
      <c r="C352" s="8" t="s">
        <v>323</v>
      </c>
      <c r="E352" s="207">
        <f t="shared" si="364"/>
        <v>883591.60278189101</v>
      </c>
      <c r="F352" s="207">
        <f>IF($B$3="Prices",(F134*F47),IF($B$3="Costs",'Top Down inputs'!D259,"Error"))</f>
        <v>678406.70739110257</v>
      </c>
      <c r="G352" s="207">
        <f>IF($B$3="Prices",(G134*G47),IF($B$3="Costs",'Top Down inputs'!E259,"Error"))</f>
        <v>696019.1410439926</v>
      </c>
      <c r="H352" s="207">
        <f>IF($B$3="Prices",(H134*H47),IF($B$3="Costs",'Top Down inputs'!F259,"Error"))</f>
        <v>672312.97504494956</v>
      </c>
      <c r="I352" s="207">
        <f>IF($B$3="Prices",(I134*I47),IF($B$3="Costs",'Top Down inputs'!G259,"Error"))</f>
        <v>653872.29457993153</v>
      </c>
      <c r="J352" s="207">
        <f>IF($B$3="Prices",(J134*J47),IF($B$3="Costs",'Top Down inputs'!H259,"Error"))</f>
        <v>643505.12326061039</v>
      </c>
      <c r="K352" s="207">
        <f>IF($B$3="Prices",(K134*K47),IF($B$3="Costs",'Top Down inputs'!I259,"Error"))</f>
        <v>648379.94340029929</v>
      </c>
      <c r="L352" s="207">
        <f>IF($B$3="Prices",(L134*L47),IF($B$3="Costs",'Top Down inputs'!J259,"Error"))</f>
        <v>694902.42679589847</v>
      </c>
      <c r="M352" s="207">
        <f>IF($B$3="Prices",(M134*M47),IF($B$3="Costs",'Top Down inputs'!K259,"Error"))</f>
        <v>764833.12412986427</v>
      </c>
      <c r="N352" s="207">
        <f>IF($B$3="Prices",(N134*N47),IF($B$3="Costs",'Top Down inputs'!L259,"Error"))</f>
        <v>850968.00400723168</v>
      </c>
      <c r="O352" s="63">
        <f t="shared" si="366"/>
        <v>719923.84100963688</v>
      </c>
      <c r="P352" s="63">
        <f t="shared" si="366"/>
        <v>528230.13662751333</v>
      </c>
      <c r="Q352" s="63">
        <f t="shared" si="366"/>
        <v>250213.73173758527</v>
      </c>
      <c r="R352" s="63">
        <f t="shared" si="366"/>
        <v>250213.73173758527</v>
      </c>
      <c r="S352" s="63">
        <f t="shared" si="366"/>
        <v>250213.73173758527</v>
      </c>
    </row>
    <row r="353" spans="1:19" s="95" customFormat="1" ht="15" thickBot="1" x14ac:dyDescent="0.4">
      <c r="A353" s="8" t="str">
        <v>WX135</v>
      </c>
      <c r="B353" s="95" t="s">
        <v>305</v>
      </c>
      <c r="C353" s="8" t="s">
        <v>323</v>
      </c>
      <c r="E353" s="207">
        <f t="shared" si="364"/>
        <v>335523.84066033422</v>
      </c>
      <c r="F353" s="207">
        <f>IF($B$3="Prices",(F135*F48),IF($B$3="Costs",'Top Down inputs'!D260,"Error"))</f>
        <v>257609.53734389579</v>
      </c>
      <c r="G353" s="207">
        <f>IF($B$3="Prices",(G135*G48),IF($B$3="Costs",'Top Down inputs'!E260,"Error"))</f>
        <v>130510.64711948177</v>
      </c>
      <c r="H353" s="207">
        <f>IF($B$3="Prices",(H135*H48),IF($B$3="Costs",'Top Down inputs'!F260,"Error"))</f>
        <v>111821.8706079695</v>
      </c>
      <c r="I353" s="207">
        <f>IF($B$3="Prices",(I135*I48),IF($B$3="Costs",'Top Down inputs'!G260,"Error"))</f>
        <v>108619.74336974348</v>
      </c>
      <c r="J353" s="207">
        <f>IF($B$3="Prices",(J135*J48),IF($B$3="Costs",'Top Down inputs'!H260,"Error"))</f>
        <v>106881.26006056892</v>
      </c>
      <c r="K353" s="207">
        <f>IF($B$3="Prices",(K135*K48),IF($B$3="Costs",'Top Down inputs'!I260,"Error"))</f>
        <v>107701.6541601905</v>
      </c>
      <c r="L353" s="207">
        <f>IF($B$3="Prices",(L135*L48),IF($B$3="Costs",'Top Down inputs'!J260,"Error"))</f>
        <v>115456.87344280323</v>
      </c>
      <c r="M353" s="207">
        <f>IF($B$3="Prices",(M135*M48),IF($B$3="Costs",'Top Down inputs'!K260,"Error"))</f>
        <v>126990.83833512978</v>
      </c>
      <c r="N353" s="207">
        <f>IF($B$3="Prices",(N135*N48),IF($B$3="Costs",'Top Down inputs'!L260,"Error"))</f>
        <v>141055.94663385261</v>
      </c>
      <c r="O353" s="63">
        <f t="shared" si="366"/>
        <v>119334.14466783001</v>
      </c>
      <c r="P353" s="63">
        <f t="shared" si="366"/>
        <v>87559.111049597108</v>
      </c>
      <c r="Q353" s="63">
        <f t="shared" si="366"/>
        <v>41475.278300515289</v>
      </c>
      <c r="R353" s="63">
        <f t="shared" si="366"/>
        <v>41475.278300515289</v>
      </c>
      <c r="S353" s="63">
        <f t="shared" si="366"/>
        <v>41475.278300515289</v>
      </c>
    </row>
    <row r="354" spans="1:19" s="95" customFormat="1" ht="15" thickBot="1" x14ac:dyDescent="0.4">
      <c r="A354" s="8" t="str">
        <v>WN138</v>
      </c>
      <c r="B354" s="95" t="s">
        <v>306</v>
      </c>
      <c r="C354" s="8" t="s">
        <v>13</v>
      </c>
      <c r="E354" s="207">
        <f t="shared" si="364"/>
        <v>796448.77146447473</v>
      </c>
      <c r="F354" s="207">
        <f>IF($B$3="Prices",(F136*F49),IF($B$3="Costs",'Top Down inputs'!D261,"Error"))</f>
        <v>611499.91348240175</v>
      </c>
      <c r="G354" s="207">
        <f>IF($B$3="Prices",(G136*G49),IF($B$3="Costs",'Top Down inputs'!E261,"Error"))</f>
        <v>979397.23807833053</v>
      </c>
      <c r="H354" s="207">
        <f>IF($B$3="Prices",(H136*H49),IF($B$3="Costs",'Top Down inputs'!F261,"Error"))</f>
        <v>775159.83540874324</v>
      </c>
      <c r="I354" s="207">
        <f>IF($B$3="Prices",(I136*I49),IF($B$3="Costs",'Top Down inputs'!G261,"Error"))</f>
        <v>717435.78654979728</v>
      </c>
      <c r="J354" s="207">
        <f>IF($B$3="Prices",(J136*J49),IF($B$3="Costs",'Top Down inputs'!H261,"Error"))</f>
        <v>670189.05971679569</v>
      </c>
      <c r="K354" s="207">
        <f>IF($B$3="Prices",(K136*K49),IF($B$3="Costs",'Top Down inputs'!I261,"Error"))</f>
        <v>623615.11049419956</v>
      </c>
      <c r="L354" s="207">
        <f>IF($B$3="Prices",(L136*L49),IF($B$3="Costs",'Top Down inputs'!J261,"Error"))</f>
        <v>599123.47969464946</v>
      </c>
      <c r="M354" s="207">
        <f>IF($B$3="Prices",(M136*M49),IF($B$3="Costs",'Top Down inputs'!K261,"Error"))</f>
        <v>588222.12864180747</v>
      </c>
      <c r="N354" s="207">
        <f>IF($B$3="Prices",(N136*N49),IF($B$3="Costs",'Top Down inputs'!L261,"Error"))</f>
        <v>766162.94974101579</v>
      </c>
      <c r="O354" s="63">
        <f t="shared" si="366"/>
        <v>766162.94974101579</v>
      </c>
      <c r="P354" s="63">
        <f t="shared" si="366"/>
        <v>766162.94974101579</v>
      </c>
      <c r="Q354" s="63">
        <f t="shared" si="366"/>
        <v>766162.94974101579</v>
      </c>
      <c r="R354" s="63">
        <f t="shared" si="366"/>
        <v>766162.94974101579</v>
      </c>
      <c r="S354" s="63">
        <f t="shared" si="366"/>
        <v>766162.94974101579</v>
      </c>
    </row>
    <row r="355" spans="1:19" s="95" customFormat="1" ht="15" thickBot="1" x14ac:dyDescent="0.4">
      <c r="A355" s="8" t="str">
        <v>WX134</v>
      </c>
      <c r="B355" s="95" t="s">
        <v>307</v>
      </c>
      <c r="C355" s="8" t="s">
        <v>13</v>
      </c>
      <c r="E355" s="207">
        <f t="shared" si="364"/>
        <v>59008.699422644924</v>
      </c>
      <c r="F355" s="207">
        <f>IF($B$3="Prices",(F137*F50),IF($B$3="Costs",'Top Down inputs'!D262,"Error"))</f>
        <v>45305.882668771148</v>
      </c>
      <c r="G355" s="207">
        <f>IF($B$3="Prices",(G137*G50),IF($B$3="Costs",'Top Down inputs'!E262,"Error"))</f>
        <v>28612.444581890843</v>
      </c>
      <c r="H355" s="207">
        <f>IF($B$3="Prices",(H137*H50),IF($B$3="Costs",'Top Down inputs'!F262,"Error"))</f>
        <v>28413.171876552362</v>
      </c>
      <c r="I355" s="207">
        <f>IF($B$3="Prices",(I137*I50),IF($B$3="Costs",'Top Down inputs'!G262,"Error"))</f>
        <v>26336.204138350848</v>
      </c>
      <c r="J355" s="207">
        <f>IF($B$3="Prices",(J137*J50),IF($B$3="Costs",'Top Down inputs'!H262,"Error"))</f>
        <v>24647.504371950286</v>
      </c>
      <c r="K355" s="207">
        <f>IF($B$3="Prices",(K137*K50),IF($B$3="Costs",'Top Down inputs'!I262,"Error"))</f>
        <v>22975.724140089271</v>
      </c>
      <c r="L355" s="207">
        <f>IF($B$3="Prices",(L137*L50),IF($B$3="Costs",'Top Down inputs'!J262,"Error"))</f>
        <v>22124.767099427161</v>
      </c>
      <c r="M355" s="207">
        <f>IF($B$3="Prices",(M137*M50),IF($B$3="Costs",'Top Down inputs'!K262,"Error"))</f>
        <v>21797.338871767137</v>
      </c>
      <c r="N355" s="207">
        <f>IF($B$3="Prices",(N137*N50),IF($B$3="Costs",'Top Down inputs'!L262,"Error"))</f>
        <v>28793.755080157294</v>
      </c>
      <c r="O355" s="63">
        <f t="shared" si="366"/>
        <v>28793.755080157294</v>
      </c>
      <c r="P355" s="63">
        <f t="shared" si="366"/>
        <v>28793.755080157294</v>
      </c>
      <c r="Q355" s="63">
        <f t="shared" si="366"/>
        <v>28793.755080157294</v>
      </c>
      <c r="R355" s="63">
        <f t="shared" si="366"/>
        <v>28793.755080157294</v>
      </c>
      <c r="S355" s="63">
        <f t="shared" si="366"/>
        <v>28793.755080157294</v>
      </c>
    </row>
    <row r="356" spans="1:19" s="95" customFormat="1" ht="15" thickBot="1" x14ac:dyDescent="0.4">
      <c r="A356" s="8" t="str">
        <v>SL121</v>
      </c>
      <c r="B356" s="95" t="s">
        <v>211</v>
      </c>
      <c r="C356" s="8" t="s">
        <v>323</v>
      </c>
      <c r="E356" s="207">
        <f t="shared" si="364"/>
        <v>4308345.5937773008</v>
      </c>
      <c r="F356" s="207">
        <f>IF($B$3="Prices",(F138*F51),IF($B$3="Costs",'Top Down inputs'!D263,"Error"))</f>
        <v>3307874.9723008638</v>
      </c>
      <c r="G356" s="207">
        <f>IF($B$3="Prices",(G138*G51),IF($B$3="Costs",'Top Down inputs'!E263,"Error"))</f>
        <v>4542833.1127774986</v>
      </c>
      <c r="H356" s="207">
        <f>IF($B$3="Prices",(H138*H51),IF($B$3="Costs",'Top Down inputs'!F263,"Error"))</f>
        <v>6427364.4474257473</v>
      </c>
      <c r="I356" s="207">
        <f>IF($B$3="Prices",(I138*I51),IF($B$3="Costs",'Top Down inputs'!G263,"Error"))</f>
        <v>5641644.5332460823</v>
      </c>
      <c r="J356" s="207">
        <f>IF($B$3="Prices",(J138*J51),IF($B$3="Costs",'Top Down inputs'!H263,"Error"))</f>
        <v>4964014.3815297661</v>
      </c>
      <c r="K356" s="207">
        <f>IF($B$3="Prices",(K138*K51),IF($B$3="Costs",'Top Down inputs'!I263,"Error"))</f>
        <v>3884104.2941251029</v>
      </c>
      <c r="L356" s="207">
        <f>IF($B$3="Prices",(L138*L51),IF($B$3="Costs",'Top Down inputs'!J263,"Error"))</f>
        <v>2976134.4137286306</v>
      </c>
      <c r="M356" s="207">
        <f>IF($B$3="Prices",(M138*M51),IF($B$3="Costs",'Top Down inputs'!K263,"Error"))</f>
        <v>2357400.5005207621</v>
      </c>
      <c r="N356" s="207">
        <f>IF($B$3="Prices",(N138*N51),IF($B$3="Costs",'Top Down inputs'!L263,"Error"))</f>
        <v>2024812.8824970885</v>
      </c>
      <c r="O356" s="63">
        <f t="shared" si="366"/>
        <v>1674036.7082444923</v>
      </c>
      <c r="P356" s="63">
        <f t="shared" si="366"/>
        <v>1225560.3947561653</v>
      </c>
      <c r="Q356" s="63">
        <f t="shared" si="366"/>
        <v>543534.71191258112</v>
      </c>
      <c r="R356" s="63">
        <f t="shared" si="366"/>
        <v>543534.71191258112</v>
      </c>
      <c r="S356" s="63">
        <f t="shared" si="366"/>
        <v>543534.71191258112</v>
      </c>
    </row>
    <row r="357" spans="1:19" s="95" customFormat="1" ht="15" thickBot="1" x14ac:dyDescent="0.4">
      <c r="A357" s="8" t="str">
        <v>SL122</v>
      </c>
      <c r="B357" s="95" t="s">
        <v>207</v>
      </c>
      <c r="C357" s="8" t="s">
        <v>323</v>
      </c>
      <c r="E357" s="207">
        <f t="shared" si="364"/>
        <v>54077012.248977818</v>
      </c>
      <c r="F357" s="207">
        <f>IF($B$3="Prices",(F139*F52),IF($B$3="Costs",'Top Down inputs'!D264,"Error"))</f>
        <v>41519416.560631484</v>
      </c>
      <c r="G357" s="207">
        <f>IF($B$3="Prices",(G139*G52),IF($B$3="Costs",'Top Down inputs'!E264,"Error"))</f>
        <v>81142809.838073775</v>
      </c>
      <c r="H357" s="207">
        <f>IF($B$3="Prices",(H139*H52),IF($B$3="Costs",'Top Down inputs'!F264,"Error"))</f>
        <v>88722575.271838337</v>
      </c>
      <c r="I357" s="207">
        <f>IF($B$3="Prices",(I139*I52),IF($B$3="Costs",'Top Down inputs'!G264,"Error"))</f>
        <v>77221332.190725908</v>
      </c>
      <c r="J357" s="207">
        <f>IF($B$3="Prices",(J139*J52),IF($B$3="Costs",'Top Down inputs'!H264,"Error"))</f>
        <v>67972886.801707938</v>
      </c>
      <c r="K357" s="207">
        <f>IF($B$3="Prices",(K139*K52),IF($B$3="Costs",'Top Down inputs'!I264,"Error"))</f>
        <v>53366426.739740774</v>
      </c>
      <c r="L357" s="207">
        <f>IF($B$3="Prices",(L139*L52),IF($B$3="Costs",'Top Down inputs'!J264,"Error"))</f>
        <v>40633787.412552938</v>
      </c>
      <c r="M357" s="207">
        <f>IF($B$3="Prices",(M139*M52),IF($B$3="Costs",'Top Down inputs'!K264,"Error"))</f>
        <v>31801228.425719481</v>
      </c>
      <c r="N357" s="207">
        <f>IF($B$3="Prices",(N139*N52),IF($B$3="Costs",'Top Down inputs'!L264,"Error"))</f>
        <v>27213951.233260289</v>
      </c>
      <c r="O357" s="63">
        <f t="shared" si="366"/>
        <v>22499438.705995437</v>
      </c>
      <c r="P357" s="63">
        <f t="shared" si="366"/>
        <v>16471813.817767655</v>
      </c>
      <c r="Q357" s="63">
        <f t="shared" si="366"/>
        <v>7305231.6445810767</v>
      </c>
      <c r="R357" s="63">
        <f t="shared" si="366"/>
        <v>7305231.6445810767</v>
      </c>
      <c r="S357" s="63">
        <f t="shared" si="366"/>
        <v>7305231.6445810767</v>
      </c>
    </row>
    <row r="358" spans="1:19" s="95" customFormat="1" ht="15" thickBot="1" x14ac:dyDescent="0.4">
      <c r="A358" s="8" t="str">
        <v>SL150</v>
      </c>
      <c r="B358" s="95" t="s">
        <v>213</v>
      </c>
      <c r="C358" s="8" t="s">
        <v>323</v>
      </c>
      <c r="E358" s="207">
        <f t="shared" si="364"/>
        <v>6204900.653600743</v>
      </c>
      <c r="F358" s="207">
        <f>IF($B$3="Prices",(F140*F53),IF($B$3="Costs",'Top Down inputs'!D265,"Error"))</f>
        <v>4764017.9114935016</v>
      </c>
      <c r="G358" s="207">
        <f>IF($B$3="Prices",(G140*G53),IF($B$3="Costs",'Top Down inputs'!E265,"Error"))</f>
        <v>7346010.892888559</v>
      </c>
      <c r="H358" s="207">
        <f>IF($B$3="Prices",(H140*H53),IF($B$3="Costs",'Top Down inputs'!F265,"Error"))</f>
        <v>10721294.107276972</v>
      </c>
      <c r="I358" s="207">
        <f>IF($B$3="Prices",(I140*I53),IF($B$3="Costs",'Top Down inputs'!G265,"Error"))</f>
        <v>9341833.8197055571</v>
      </c>
      <c r="J358" s="207">
        <f>IF($B$3="Prices",(J140*J53),IF($B$3="Costs",'Top Down inputs'!H265,"Error"))</f>
        <v>8354806.3423706545</v>
      </c>
      <c r="K358" s="207">
        <f>IF($B$3="Prices",(K140*K53),IF($B$3="Costs",'Top Down inputs'!I265,"Error"))</f>
        <v>6514989.7062970102</v>
      </c>
      <c r="L358" s="207">
        <f>IF($B$3="Prices",(L140*L53),IF($B$3="Costs",'Top Down inputs'!J265,"Error"))</f>
        <v>5000497.2816673731</v>
      </c>
      <c r="M358" s="207">
        <f>IF($B$3="Prices",(M140*M53),IF($B$3="Costs",'Top Down inputs'!K265,"Error"))</f>
        <v>3947336.4816435133</v>
      </c>
      <c r="N358" s="207">
        <f>IF($B$3="Prices",(N140*N53),IF($B$3="Costs",'Top Down inputs'!L265,"Error"))</f>
        <v>3407450.2202755655</v>
      </c>
      <c r="O358" s="63">
        <f t="shared" si="366"/>
        <v>2817147.5989536424</v>
      </c>
      <c r="P358" s="63">
        <f t="shared" si="366"/>
        <v>2062430.5945361392</v>
      </c>
      <c r="Q358" s="63">
        <f t="shared" si="366"/>
        <v>914685.74199799087</v>
      </c>
      <c r="R358" s="63">
        <f t="shared" si="366"/>
        <v>914685.74199799087</v>
      </c>
      <c r="S358" s="63">
        <f t="shared" si="366"/>
        <v>914685.74199799087</v>
      </c>
    </row>
    <row r="359" spans="1:19" s="95" customFormat="1" ht="15" thickBot="1" x14ac:dyDescent="0.4">
      <c r="A359" s="8" t="str">
        <v>SL151</v>
      </c>
      <c r="B359" s="95" t="s">
        <v>209</v>
      </c>
      <c r="C359" s="8" t="s">
        <v>323</v>
      </c>
      <c r="E359" s="207">
        <f t="shared" si="364"/>
        <v>18682487.978866156</v>
      </c>
      <c r="F359" s="207">
        <f>IF($B$3="Prices",(F141*F54),IF($B$3="Costs",'Top Down inputs'!D266,"Error"))</f>
        <v>14344098.694139605</v>
      </c>
      <c r="G359" s="207">
        <f>IF($B$3="Prices",(G141*G54),IF($B$3="Costs",'Top Down inputs'!E266,"Error"))</f>
        <v>24228042.280845758</v>
      </c>
      <c r="H359" s="207">
        <f>IF($B$3="Prices",(H141*H54),IF($B$3="Costs",'Top Down inputs'!F266,"Error"))</f>
        <v>27037857.531066202</v>
      </c>
      <c r="I359" s="207">
        <f>IF($B$3="Prices",(I141*I54),IF($B$3="Costs",'Top Down inputs'!G266,"Error"))</f>
        <v>23356486.84317052</v>
      </c>
      <c r="J359" s="207">
        <f>IF($B$3="Prices",(J141*J54),IF($B$3="Costs",'Top Down inputs'!H266,"Error"))</f>
        <v>20586982.178636305</v>
      </c>
      <c r="K359" s="207">
        <f>IF($B$3="Prices",(K141*K54),IF($B$3="Costs",'Top Down inputs'!I266,"Error"))</f>
        <v>16092399.975442881</v>
      </c>
      <c r="L359" s="207">
        <f>IF($B$3="Prices",(L141*L54),IF($B$3="Costs",'Top Down inputs'!J266,"Error"))</f>
        <v>12350389.482955638</v>
      </c>
      <c r="M359" s="207">
        <f>IF($B$3="Prices",(M141*M54),IF($B$3="Costs",'Top Down inputs'!K266,"Error"))</f>
        <v>9721738.1098635271</v>
      </c>
      <c r="N359" s="207">
        <f>IF($B$3="Prices",(N141*N54),IF($B$3="Costs",'Top Down inputs'!L266,"Error"))</f>
        <v>8331038.4757140065</v>
      </c>
      <c r="O359" s="63">
        <f t="shared" si="366"/>
        <v>6887779.2840507273</v>
      </c>
      <c r="P359" s="63">
        <f t="shared" si="366"/>
        <v>5042535.4813197358</v>
      </c>
      <c r="Q359" s="63">
        <f t="shared" si="366"/>
        <v>2236359.0418515382</v>
      </c>
      <c r="R359" s="63">
        <f t="shared" si="366"/>
        <v>2236359.0418515382</v>
      </c>
      <c r="S359" s="63">
        <f t="shared" si="366"/>
        <v>2236359.0418515382</v>
      </c>
    </row>
    <row r="360" spans="1:19" s="95" customFormat="1" ht="15" thickBot="1" x14ac:dyDescent="0.4">
      <c r="A360" s="8" t="str">
        <v>SL111</v>
      </c>
      <c r="B360" s="95" t="s">
        <v>316</v>
      </c>
      <c r="C360" s="8" t="s">
        <v>13</v>
      </c>
      <c r="E360" s="207">
        <f t="shared" si="364"/>
        <v>21044.261171089605</v>
      </c>
      <c r="F360" s="207">
        <f>IF($B$3="Prices",(F142*F55),IF($B$3="Costs",'Top Down inputs'!D267,"Error"))</f>
        <v>16157.428257137261</v>
      </c>
      <c r="G360" s="207">
        <f>IF($B$3="Prices",(G142*G55),IF($B$3="Costs",'Top Down inputs'!E267,"Error"))</f>
        <v>14059.780242816507</v>
      </c>
      <c r="H360" s="207">
        <f>IF($B$3="Prices",(H142*H55),IF($B$3="Costs",'Top Down inputs'!F267,"Error"))</f>
        <v>15302.426691478146</v>
      </c>
      <c r="I360" s="207">
        <f>IF($B$3="Prices",(I142*I55),IF($B$3="Costs",'Top Down inputs'!G267,"Error"))</f>
        <v>13085.986842500773</v>
      </c>
      <c r="J360" s="207">
        <f>IF($B$3="Prices",(J142*J55),IF($B$3="Costs",'Top Down inputs'!H267,"Error"))</f>
        <v>10429.060795580848</v>
      </c>
      <c r="K360" s="207">
        <f>IF($B$3="Prices",(K142*K55),IF($B$3="Costs",'Top Down inputs'!I267,"Error"))</f>
        <v>7759.1988212275037</v>
      </c>
      <c r="L360" s="207">
        <f>IF($B$3="Prices",(L142*L55),IF($B$3="Costs",'Top Down inputs'!J267,"Error"))</f>
        <v>5480.800847163684</v>
      </c>
      <c r="M360" s="207">
        <f>IF($B$3="Prices",(M142*M55),IF($B$3="Costs",'Top Down inputs'!K267,"Error"))</f>
        <v>3962.9599072622318</v>
      </c>
      <c r="N360" s="207">
        <f>IF($B$3="Prices",(N142*N55),IF($B$3="Costs",'Top Down inputs'!L267,"Error"))</f>
        <v>4628.5983634626</v>
      </c>
      <c r="O360" s="63">
        <f t="shared" si="366"/>
        <v>4628.5983634626</v>
      </c>
      <c r="P360" s="63">
        <f t="shared" si="366"/>
        <v>4628.5983634626</v>
      </c>
      <c r="Q360" s="63">
        <f t="shared" si="366"/>
        <v>4628.5983634626</v>
      </c>
      <c r="R360" s="63">
        <f t="shared" si="366"/>
        <v>4628.5983634626</v>
      </c>
      <c r="S360" s="63">
        <f t="shared" si="366"/>
        <v>4628.5983634626</v>
      </c>
    </row>
    <row r="361" spans="1:19" s="95" customFormat="1" ht="15" thickBot="1" x14ac:dyDescent="0.4">
      <c r="A361" s="8" t="str">
        <v>SL112</v>
      </c>
      <c r="B361" s="95" t="s">
        <v>318</v>
      </c>
      <c r="C361" s="8" t="s">
        <v>13</v>
      </c>
      <c r="E361" s="207">
        <f t="shared" si="364"/>
        <v>426328.29714644991</v>
      </c>
      <c r="F361" s="207">
        <f>IF($B$3="Prices",(F143*F56),IF($B$3="Costs",'Top Down inputs'!D268,"Error"))</f>
        <v>327327.66520662804</v>
      </c>
      <c r="G361" s="207">
        <f>IF($B$3="Prices",(G143*G56),IF($B$3="Costs",'Top Down inputs'!E268,"Error"))</f>
        <v>262169.6174749023</v>
      </c>
      <c r="H361" s="207">
        <f>IF($B$3="Prices",(H143*H56),IF($B$3="Costs",'Top Down inputs'!F268,"Error"))</f>
        <v>268566.26984343852</v>
      </c>
      <c r="I361" s="207">
        <f>IF($B$3="Prices",(I143*I56),IF($B$3="Costs",'Top Down inputs'!G268,"Error"))</f>
        <v>229654.58243298595</v>
      </c>
      <c r="J361" s="207">
        <f>IF($B$3="Prices",(J143*J56),IF($B$3="Costs",'Top Down inputs'!H268,"Error"))</f>
        <v>182994.19560670279</v>
      </c>
      <c r="K361" s="207">
        <f>IF($B$3="Prices",(K143*K56),IF($B$3="Costs",'Top Down inputs'!I268,"Error"))</f>
        <v>136129.76008625855</v>
      </c>
      <c r="L361" s="207">
        <f>IF($B$3="Prices",(L143*L56),IF($B$3="Costs",'Top Down inputs'!J268,"Error"))</f>
        <v>96148.495030855556</v>
      </c>
      <c r="M361" s="207">
        <f>IF($B$3="Prices",(M143*M56),IF($B$3="Costs",'Top Down inputs'!K268,"Error"))</f>
        <v>69513.189755657222</v>
      </c>
      <c r="N361" s="207">
        <f>IF($B$3="Prices",(N143*N56),IF($B$3="Costs",'Top Down inputs'!L268,"Error"))</f>
        <v>81096.057410587237</v>
      </c>
      <c r="O361" s="63">
        <f t="shared" si="366"/>
        <v>81096.057410587237</v>
      </c>
      <c r="P361" s="63">
        <f t="shared" si="366"/>
        <v>81096.057410587237</v>
      </c>
      <c r="Q361" s="63">
        <f t="shared" si="366"/>
        <v>81096.057410587237</v>
      </c>
      <c r="R361" s="63">
        <f t="shared" si="366"/>
        <v>81096.057410587237</v>
      </c>
      <c r="S361" s="63">
        <f t="shared" si="366"/>
        <v>81096.057410587237</v>
      </c>
    </row>
    <row r="362" spans="1:19" s="95" customFormat="1" ht="15" thickBot="1" x14ac:dyDescent="0.4">
      <c r="A362" s="8" t="str">
        <v>SL140</v>
      </c>
      <c r="B362" s="95" t="s">
        <v>320</v>
      </c>
      <c r="C362" s="8" t="s">
        <v>13</v>
      </c>
      <c r="E362" s="207">
        <f t="shared" si="364"/>
        <v>270586.21226153796</v>
      </c>
      <c r="F362" s="207">
        <f>IF($B$3="Prices",(F144*F57),IF($B$3="Costs",'Top Down inputs'!D269,"Error"))</f>
        <v>207751.52315598956</v>
      </c>
      <c r="G362" s="207">
        <f>IF($B$3="Prices",(G144*G57),IF($B$3="Costs",'Top Down inputs'!E269,"Error"))</f>
        <v>136319.49124515682</v>
      </c>
      <c r="H362" s="207">
        <f>IF($B$3="Prices",(H144*H57),IF($B$3="Costs",'Top Down inputs'!F269,"Error"))</f>
        <v>165231.61886288156</v>
      </c>
      <c r="I362" s="207">
        <f>IF($B$3="Prices",(I144*I57),IF($B$3="Costs",'Top Down inputs'!G269,"Error"))</f>
        <v>141312.21257172714</v>
      </c>
      <c r="J362" s="207">
        <f>IF($B$3="Prices",(J144*J57),IF($B$3="Costs",'Top Down inputs'!H269,"Error"))</f>
        <v>112636.59730586089</v>
      </c>
      <c r="K362" s="207">
        <f>IF($B$3="Prices",(K144*K57),IF($B$3="Costs",'Top Down inputs'!I269,"Error"))</f>
        <v>83806.987999861754</v>
      </c>
      <c r="L362" s="207">
        <f>IF($B$3="Prices",(L144*L57),IF($B$3="Costs",'Top Down inputs'!J269,"Error"))</f>
        <v>59200.239787241881</v>
      </c>
      <c r="M362" s="207">
        <f>IF($B$3="Prices",(M144*M57),IF($B$3="Costs",'Top Down inputs'!K269,"Error"))</f>
        <v>42809.622890375009</v>
      </c>
      <c r="N362" s="207">
        <f>IF($B$3="Prices",(N144*N57),IF($B$3="Costs",'Top Down inputs'!L269,"Error"))</f>
        <v>50074.685367895523</v>
      </c>
      <c r="O362" s="63">
        <f t="shared" si="366"/>
        <v>50074.685367895523</v>
      </c>
      <c r="P362" s="63">
        <f t="shared" si="366"/>
        <v>50074.685367895523</v>
      </c>
      <c r="Q362" s="63">
        <f t="shared" si="366"/>
        <v>50074.685367895523</v>
      </c>
      <c r="R362" s="63">
        <f t="shared" si="366"/>
        <v>50074.685367895523</v>
      </c>
      <c r="S362" s="63">
        <f t="shared" si="366"/>
        <v>50074.685367895523</v>
      </c>
    </row>
    <row r="363" spans="1:19" s="95" customFormat="1" ht="15" thickBot="1" x14ac:dyDescent="0.4">
      <c r="A363" s="8" t="str">
        <v>SL144</v>
      </c>
      <c r="B363" s="95" t="s">
        <v>322</v>
      </c>
      <c r="C363" s="8" t="s">
        <v>13</v>
      </c>
      <c r="E363" s="207">
        <f t="shared" si="364"/>
        <v>90395.384818449689</v>
      </c>
      <c r="F363" s="207">
        <f>IF($B$3="Prices",(F145*F58),IF($B$3="Costs",'Top Down inputs'!D270,"Error"))</f>
        <v>69404.049546149618</v>
      </c>
      <c r="G363" s="207">
        <f>IF($B$3="Prices",(G145*G58),IF($B$3="Costs",'Top Down inputs'!E270,"Error"))</f>
        <v>57722.548696439124</v>
      </c>
      <c r="H363" s="207">
        <f>IF($B$3="Prices",(H145*H58),IF($B$3="Costs",'Top Down inputs'!F270,"Error"))</f>
        <v>61416.957012979583</v>
      </c>
      <c r="I363" s="207">
        <f>IF($B$3="Prices",(I145*I58),IF($B$3="Costs",'Top Down inputs'!G270,"Error"))</f>
        <v>52522.094213222226</v>
      </c>
      <c r="J363" s="207">
        <f>IF($B$3="Prices",(J145*J58),IF($B$3="Costs",'Top Down inputs'!H270,"Error"))</f>
        <v>41858.593017464787</v>
      </c>
      <c r="K363" s="207">
        <f>IF($B$3="Prices",(K145*K58),IF($B$3="Costs",'Top Down inputs'!I270,"Error"))</f>
        <v>31142.54132911787</v>
      </c>
      <c r="L363" s="207">
        <f>IF($B$3="Prices",(L145*L58),IF($B$3="Costs",'Top Down inputs'!J270,"Error"))</f>
        <v>21997.755209289615</v>
      </c>
      <c r="M363" s="207">
        <f>IF($B$3="Prices",(M145*M58),IF($B$3="Costs",'Top Down inputs'!K270,"Error"))</f>
        <v>15905.845984075559</v>
      </c>
      <c r="N363" s="207">
        <f>IF($B$3="Prices",(N145*N58),IF($B$3="Costs",'Top Down inputs'!L270,"Error"))</f>
        <v>18582.137042347978</v>
      </c>
      <c r="O363" s="63">
        <f t="shared" si="366"/>
        <v>18582.137042347978</v>
      </c>
      <c r="P363" s="63">
        <f t="shared" si="366"/>
        <v>18582.137042347978</v>
      </c>
      <c r="Q363" s="63">
        <f t="shared" si="366"/>
        <v>18582.137042347978</v>
      </c>
      <c r="R363" s="63">
        <f t="shared" si="366"/>
        <v>18582.137042347978</v>
      </c>
      <c r="S363" s="63">
        <f t="shared" si="366"/>
        <v>18582.137042347978</v>
      </c>
    </row>
    <row r="364" spans="1:19" ht="15" thickBot="1" x14ac:dyDescent="0.4">
      <c r="A364" s="95"/>
      <c r="B364" s="95"/>
      <c r="C364" s="95"/>
      <c r="D364" s="95"/>
      <c r="E364" s="18">
        <f>SUM(E324:E363)</f>
        <v>549941155.90333712</v>
      </c>
      <c r="F364" s="18">
        <f>SUM(F324:F363)</f>
        <v>422235530.14834744</v>
      </c>
      <c r="G364" s="18">
        <f>SUM(G324:G363)</f>
        <v>294529904.39335805</v>
      </c>
      <c r="H364" s="18">
        <f>SUM(H324:H363)</f>
        <v>331815155.89972216</v>
      </c>
      <c r="I364" s="18">
        <f>SUM(I324:I363)</f>
        <v>318866473.82313967</v>
      </c>
      <c r="J364" s="18">
        <f t="shared" ref="J364:S364" si="367">SUM(J324:J363)</f>
        <v>310421159.15262789</v>
      </c>
      <c r="K364" s="18">
        <f t="shared" si="367"/>
        <v>293437312.58434206</v>
      </c>
      <c r="L364" s="18">
        <f t="shared" si="367"/>
        <v>277862549.56705022</v>
      </c>
      <c r="M364" s="18">
        <f t="shared" si="367"/>
        <v>248753586.24695346</v>
      </c>
      <c r="N364" s="18">
        <f t="shared" si="367"/>
        <v>195824386.46004021</v>
      </c>
      <c r="O364" s="18">
        <f t="shared" si="367"/>
        <v>158068796.60986105</v>
      </c>
      <c r="P364" s="18">
        <f t="shared" si="367"/>
        <v>103207910.4772813</v>
      </c>
      <c r="Q364" s="18">
        <f t="shared" si="367"/>
        <v>85399781.116054684</v>
      </c>
      <c r="R364" s="18">
        <f t="shared" si="367"/>
        <v>85399781.116054684</v>
      </c>
      <c r="S364" s="18">
        <f t="shared" si="367"/>
        <v>85399781.116054684</v>
      </c>
    </row>
    <row r="365" spans="1:19" ht="15" thickTop="1" x14ac:dyDescent="0.35">
      <c r="E365" s="95"/>
      <c r="F365">
        <f>(F364-G364)/F364</f>
        <v>0.30245115968834158</v>
      </c>
    </row>
    <row r="366" spans="1:19" s="95" customFormat="1" x14ac:dyDescent="0.35">
      <c r="B366" s="95" t="s">
        <v>403</v>
      </c>
      <c r="D366" s="139">
        <f>AVERAGE(E366:S366)</f>
        <v>8.4005019995266231E-2</v>
      </c>
      <c r="E366" s="85">
        <f>(SUMIF($C$324:$C$363,"Connections",E324:E363)+E352+E353)/E364</f>
        <v>0.20009025760905499</v>
      </c>
      <c r="F366" s="85">
        <f>(SUMIF($C$324:$C$363,"Connections",F324:F363)+F352+F353)/F364</f>
        <v>0.20009025760905505</v>
      </c>
      <c r="G366" s="85">
        <f t="shared" ref="G366:S366" si="368">(SUMIF($C$324:$C$363,"Connections",G324:G363)+G352+G353)/G364</f>
        <v>0.1040893705102274</v>
      </c>
      <c r="H366" s="85">
        <f t="shared" si="368"/>
        <v>0.10316648232506273</v>
      </c>
      <c r="I366" s="85">
        <f t="shared" si="368"/>
        <v>0.10931673909440269</v>
      </c>
      <c r="J366" s="85">
        <f t="shared" si="368"/>
        <v>7.3677784157513165E-2</v>
      </c>
      <c r="K366" s="85">
        <f t="shared" si="368"/>
        <v>8.3082354484564247E-2</v>
      </c>
      <c r="L366" s="85">
        <f t="shared" si="368"/>
        <v>0.11003486704845818</v>
      </c>
      <c r="M366" s="85">
        <f t="shared" si="368"/>
        <v>0.11040179252416497</v>
      </c>
      <c r="N366" s="85">
        <f t="shared" si="368"/>
        <v>1.7706000087284436E-2</v>
      </c>
      <c r="O366" s="85">
        <f t="shared" si="368"/>
        <v>2.0989617093437031E-2</v>
      </c>
      <c r="P366" s="85">
        <f t="shared" si="368"/>
        <v>3.0010304280031427E-2</v>
      </c>
      <c r="Q366" s="85">
        <f t="shared" si="368"/>
        <v>3.2473157701912413E-2</v>
      </c>
      <c r="R366" s="85">
        <f t="shared" si="368"/>
        <v>3.2473157701912413E-2</v>
      </c>
      <c r="S366" s="85">
        <f t="shared" si="368"/>
        <v>3.2473157701912413E-2</v>
      </c>
    </row>
    <row r="367" spans="1:19" x14ac:dyDescent="0.35">
      <c r="H367" s="8"/>
      <c r="I367" s="11"/>
      <c r="J367" t="s">
        <v>226</v>
      </c>
    </row>
    <row r="368" spans="1:19" x14ac:dyDescent="0.35">
      <c r="A368" s="98" t="s">
        <v>236</v>
      </c>
      <c r="B368" s="95"/>
      <c r="C368" s="95"/>
      <c r="D368" s="95"/>
      <c r="E368" s="37"/>
      <c r="F368" s="37"/>
      <c r="G368" s="37"/>
      <c r="H368" s="37"/>
      <c r="I368" s="37"/>
      <c r="J368" s="95" t="s">
        <v>229</v>
      </c>
      <c r="K368" s="95"/>
      <c r="L368" s="95"/>
      <c r="M368" s="95"/>
      <c r="N368" s="95"/>
      <c r="O368" s="95"/>
      <c r="P368" s="95"/>
      <c r="Q368" s="95"/>
      <c r="R368" s="95"/>
      <c r="S368" s="95"/>
    </row>
    <row r="369" spans="1:19" x14ac:dyDescent="0.35">
      <c r="A369" s="8" t="str" cm="1">
        <f t="array" ref="A369:A408">TD_service_codes</f>
        <v>WN127</v>
      </c>
      <c r="B369" s="95" t="s">
        <v>276</v>
      </c>
      <c r="C369" s="95" t="s">
        <v>19</v>
      </c>
      <c r="D369" s="41"/>
      <c r="E369" s="42"/>
      <c r="F369" s="42"/>
      <c r="G369" s="42"/>
      <c r="H369" s="42"/>
      <c r="I369" s="42"/>
      <c r="J369" s="157">
        <f>J192*(1+$B$4)</f>
        <v>-8.3106389546805159E-2</v>
      </c>
      <c r="K369" s="64">
        <f t="shared" ref="K369:S369" si="369">K192*(1+$B$4)</f>
        <v>-0.10806127112727233</v>
      </c>
      <c r="L369" s="64">
        <f t="shared" si="369"/>
        <v>-0.14313136677114721</v>
      </c>
      <c r="M369" s="64">
        <f t="shared" si="369"/>
        <v>-0.17208036176912928</v>
      </c>
      <c r="N369" s="64">
        <f t="shared" si="369"/>
        <v>-0.12887570407644158</v>
      </c>
      <c r="O369" s="64">
        <f t="shared" si="369"/>
        <v>-0.18257458143614919</v>
      </c>
      <c r="P369" s="64">
        <f t="shared" si="369"/>
        <v>-0.30126517594372559</v>
      </c>
      <c r="Q369" s="64">
        <f t="shared" si="369"/>
        <v>-0.81826435546880749</v>
      </c>
      <c r="R369" s="64">
        <f t="shared" si="369"/>
        <v>0</v>
      </c>
      <c r="S369" s="64">
        <f t="shared" si="369"/>
        <v>0</v>
      </c>
    </row>
    <row r="370" spans="1:19" x14ac:dyDescent="0.35">
      <c r="A370" s="8" t="str">
        <v>WN346</v>
      </c>
      <c r="B370" s="95" t="s">
        <v>277</v>
      </c>
      <c r="C370" s="95" t="s">
        <v>19</v>
      </c>
      <c r="D370" s="95"/>
      <c r="E370" s="42"/>
      <c r="F370" s="42"/>
      <c r="G370" s="42"/>
      <c r="H370" s="42"/>
      <c r="I370" s="42"/>
      <c r="J370" s="64">
        <f t="shared" ref="J370:S370" si="370">J193*(1+$B$4)</f>
        <v>-8.3106389546805159E-2</v>
      </c>
      <c r="K370" s="64">
        <f t="shared" si="370"/>
        <v>-0.10806127112727219</v>
      </c>
      <c r="L370" s="64">
        <f t="shared" si="370"/>
        <v>-0.14313136677114735</v>
      </c>
      <c r="M370" s="64">
        <f t="shared" si="370"/>
        <v>-0.17208036176912928</v>
      </c>
      <c r="N370" s="64">
        <f t="shared" si="370"/>
        <v>-0.12887570407644158</v>
      </c>
      <c r="O370" s="64">
        <f t="shared" si="370"/>
        <v>-0.18257458143614932</v>
      </c>
      <c r="P370" s="64">
        <f t="shared" si="370"/>
        <v>-0.30126517594372548</v>
      </c>
      <c r="Q370" s="64">
        <f t="shared" si="370"/>
        <v>-0.81826435546880782</v>
      </c>
      <c r="R370" s="64">
        <f t="shared" si="370"/>
        <v>0</v>
      </c>
      <c r="S370" s="64">
        <f t="shared" si="370"/>
        <v>0</v>
      </c>
    </row>
    <row r="371" spans="1:19" x14ac:dyDescent="0.35">
      <c r="A371" s="8" t="str">
        <v>WX130</v>
      </c>
      <c r="B371" s="95" t="s">
        <v>278</v>
      </c>
      <c r="C371" s="95" t="s">
        <v>19</v>
      </c>
      <c r="D371" s="95"/>
      <c r="E371" s="42"/>
      <c r="F371" s="42"/>
      <c r="G371" s="42"/>
      <c r="H371" s="42"/>
      <c r="I371" s="42"/>
      <c r="J371" s="64">
        <f t="shared" ref="J371:S371" si="371">J194*(1+$B$4)</f>
        <v>-8.3106389546805159E-2</v>
      </c>
      <c r="K371" s="64">
        <f t="shared" si="371"/>
        <v>-0.10806127112727205</v>
      </c>
      <c r="L371" s="64">
        <f t="shared" si="371"/>
        <v>-0.14313136677114749</v>
      </c>
      <c r="M371" s="64">
        <f t="shared" si="371"/>
        <v>-0.17208036176912928</v>
      </c>
      <c r="N371" s="64">
        <f t="shared" si="371"/>
        <v>-0.12887570407644158</v>
      </c>
      <c r="O371" s="64">
        <f t="shared" si="371"/>
        <v>-0.18257458143614919</v>
      </c>
      <c r="P371" s="64">
        <f t="shared" si="371"/>
        <v>-0.30126517594372559</v>
      </c>
      <c r="Q371" s="64">
        <f t="shared" si="371"/>
        <v>-0.81826435546880749</v>
      </c>
      <c r="R371" s="64">
        <f t="shared" si="371"/>
        <v>0</v>
      </c>
      <c r="S371" s="64">
        <f t="shared" si="371"/>
        <v>0</v>
      </c>
    </row>
    <row r="372" spans="1:19" x14ac:dyDescent="0.35">
      <c r="A372" s="8" t="str">
        <v>WX347</v>
      </c>
      <c r="B372" s="95" t="s">
        <v>279</v>
      </c>
      <c r="C372" s="95" t="s">
        <v>19</v>
      </c>
      <c r="D372" s="95"/>
      <c r="E372" s="42"/>
      <c r="F372" s="42"/>
      <c r="G372" s="42"/>
      <c r="H372" s="42"/>
      <c r="I372" s="42"/>
      <c r="J372" s="64">
        <f t="shared" ref="J372:S372" si="372">J195*(1+$B$4)</f>
        <v>-8.3106389546805159E-2</v>
      </c>
      <c r="K372" s="64">
        <f t="shared" si="372"/>
        <v>-0.10806127112727205</v>
      </c>
      <c r="L372" s="64">
        <f t="shared" si="372"/>
        <v>-0.14313136677114749</v>
      </c>
      <c r="M372" s="64">
        <f t="shared" si="372"/>
        <v>-0.17208036176912928</v>
      </c>
      <c r="N372" s="64">
        <f t="shared" si="372"/>
        <v>-0.12887570407644144</v>
      </c>
      <c r="O372" s="64">
        <f t="shared" si="372"/>
        <v>-0.18257458143614946</v>
      </c>
      <c r="P372" s="64">
        <f t="shared" si="372"/>
        <v>-0.30126517594372548</v>
      </c>
      <c r="Q372" s="64">
        <f t="shared" si="372"/>
        <v>-0.81826435546880749</v>
      </c>
      <c r="R372" s="64">
        <f t="shared" si="372"/>
        <v>0</v>
      </c>
      <c r="S372" s="64">
        <f t="shared" si="372"/>
        <v>0</v>
      </c>
    </row>
    <row r="373" spans="1:19" x14ac:dyDescent="0.35">
      <c r="A373" s="8" t="str">
        <v>WX129</v>
      </c>
      <c r="B373" s="95" t="s">
        <v>280</v>
      </c>
      <c r="C373" s="95" t="s">
        <v>19</v>
      </c>
      <c r="D373" s="95"/>
      <c r="E373" s="42"/>
      <c r="F373" s="42"/>
      <c r="G373" s="42"/>
      <c r="H373" s="42"/>
      <c r="I373" s="42"/>
      <c r="J373" s="64">
        <f t="shared" ref="J373:S373" si="373">J196*(1+$B$4)</f>
        <v>-0.23462625785583513</v>
      </c>
      <c r="K373" s="64">
        <f t="shared" si="373"/>
        <v>-0.28326059400637088</v>
      </c>
      <c r="L373" s="64">
        <f t="shared" si="373"/>
        <v>-0.33150825943247525</v>
      </c>
      <c r="M373" s="64">
        <f t="shared" si="373"/>
        <v>-0.31808150341822522</v>
      </c>
      <c r="N373" s="64">
        <f t="shared" si="373"/>
        <v>-0.19119688572770635</v>
      </c>
      <c r="O373" s="64">
        <f t="shared" si="373"/>
        <v>0</v>
      </c>
      <c r="P373" s="64">
        <f t="shared" si="373"/>
        <v>0</v>
      </c>
      <c r="Q373" s="64">
        <f t="shared" si="373"/>
        <v>0</v>
      </c>
      <c r="R373" s="64">
        <f t="shared" si="373"/>
        <v>0</v>
      </c>
      <c r="S373" s="64">
        <f t="shared" si="373"/>
        <v>0</v>
      </c>
    </row>
    <row r="374" spans="1:19" x14ac:dyDescent="0.35">
      <c r="A374" s="8" t="str">
        <v>WN123</v>
      </c>
      <c r="B374" s="95" t="s">
        <v>281</v>
      </c>
      <c r="C374" s="95" t="s">
        <v>19</v>
      </c>
      <c r="D374" s="95"/>
      <c r="E374" s="42"/>
      <c r="F374" s="42"/>
      <c r="G374" s="42"/>
      <c r="H374" s="42"/>
      <c r="I374" s="42"/>
      <c r="J374" s="64">
        <f t="shared" ref="J374:S374" si="374">J197*(1+$B$4)</f>
        <v>0</v>
      </c>
      <c r="K374" s="64">
        <f t="shared" si="374"/>
        <v>0</v>
      </c>
      <c r="L374" s="64">
        <f t="shared" si="374"/>
        <v>0</v>
      </c>
      <c r="M374" s="64">
        <f t="shared" si="374"/>
        <v>0</v>
      </c>
      <c r="N374" s="64">
        <f t="shared" si="374"/>
        <v>0</v>
      </c>
      <c r="O374" s="64">
        <f t="shared" si="374"/>
        <v>0</v>
      </c>
      <c r="P374" s="64">
        <f t="shared" si="374"/>
        <v>0</v>
      </c>
      <c r="Q374" s="64">
        <f t="shared" si="374"/>
        <v>0</v>
      </c>
      <c r="R374" s="64">
        <f t="shared" si="374"/>
        <v>0</v>
      </c>
      <c r="S374" s="64">
        <f t="shared" si="374"/>
        <v>0</v>
      </c>
    </row>
    <row r="375" spans="1:19" x14ac:dyDescent="0.35">
      <c r="A375" s="8" t="str">
        <v>WN300</v>
      </c>
      <c r="B375" s="95" t="s">
        <v>282</v>
      </c>
      <c r="C375" s="95" t="s">
        <v>199</v>
      </c>
      <c r="D375" s="95"/>
      <c r="E375" s="42"/>
      <c r="F375" s="42"/>
      <c r="G375" s="42"/>
      <c r="H375" s="42"/>
      <c r="I375" s="42"/>
      <c r="J375" s="64">
        <f t="shared" ref="J375:S375" si="375">J198*(1+$B$4)</f>
        <v>-0.32431442230909469</v>
      </c>
      <c r="K375" s="64">
        <f t="shared" si="375"/>
        <v>-0.41319477173054148</v>
      </c>
      <c r="L375" s="64">
        <f t="shared" si="375"/>
        <v>-0.56004596535948925</v>
      </c>
      <c r="M375" s="64">
        <f t="shared" si="375"/>
        <v>-0.74326835934195068</v>
      </c>
      <c r="N375" s="64">
        <f t="shared" si="375"/>
        <v>0</v>
      </c>
      <c r="O375" s="64">
        <f t="shared" si="375"/>
        <v>0</v>
      </c>
      <c r="P375" s="64">
        <f t="shared" si="375"/>
        <v>0</v>
      </c>
      <c r="Q375" s="64">
        <f t="shared" si="375"/>
        <v>0</v>
      </c>
      <c r="R375" s="64">
        <f t="shared" si="375"/>
        <v>0</v>
      </c>
      <c r="S375" s="64">
        <f t="shared" si="375"/>
        <v>0</v>
      </c>
    </row>
    <row r="376" spans="1:19" x14ac:dyDescent="0.35">
      <c r="A376" s="8" t="str">
        <v>WN301</v>
      </c>
      <c r="B376" s="95" t="s">
        <v>283</v>
      </c>
      <c r="C376" s="95" t="s">
        <v>199</v>
      </c>
      <c r="D376" s="95"/>
      <c r="E376" s="42"/>
      <c r="F376" s="42"/>
      <c r="G376" s="42"/>
      <c r="H376" s="42"/>
      <c r="I376" s="42"/>
      <c r="J376" s="64">
        <f t="shared" ref="J376:S376" si="376">J199*(1+$B$4)</f>
        <v>-0.32893732551147964</v>
      </c>
      <c r="K376" s="64">
        <f t="shared" si="376"/>
        <v>-0.41613256030113593</v>
      </c>
      <c r="L376" s="64">
        <f t="shared" si="376"/>
        <v>-0.56219542566369984</v>
      </c>
      <c r="M376" s="64">
        <f t="shared" si="376"/>
        <v>-0.74425917412174347</v>
      </c>
      <c r="N376" s="64">
        <f t="shared" si="376"/>
        <v>0</v>
      </c>
      <c r="O376" s="64">
        <f t="shared" si="376"/>
        <v>0</v>
      </c>
      <c r="P376" s="64">
        <f t="shared" si="376"/>
        <v>0</v>
      </c>
      <c r="Q376" s="64">
        <f t="shared" si="376"/>
        <v>0</v>
      </c>
      <c r="R376" s="64">
        <f t="shared" si="376"/>
        <v>0</v>
      </c>
      <c r="S376" s="64">
        <f t="shared" si="376"/>
        <v>0</v>
      </c>
    </row>
    <row r="377" spans="1:19" x14ac:dyDescent="0.35">
      <c r="A377" s="8" t="str">
        <v>WX310</v>
      </c>
      <c r="B377" s="95" t="s">
        <v>284</v>
      </c>
      <c r="C377" s="95" t="s">
        <v>199</v>
      </c>
      <c r="D377" s="95"/>
      <c r="E377" s="42"/>
      <c r="F377" s="42"/>
      <c r="G377" s="42"/>
      <c r="H377" s="42"/>
      <c r="I377" s="42"/>
      <c r="J377" s="64">
        <f t="shared" ref="J377:S377" si="377">J200*(1+$B$4)</f>
        <v>-0.32431442230909469</v>
      </c>
      <c r="K377" s="64">
        <f t="shared" si="377"/>
        <v>-0.41319477173054148</v>
      </c>
      <c r="L377" s="64">
        <f t="shared" si="377"/>
        <v>-0.56004596535948925</v>
      </c>
      <c r="M377" s="64">
        <f t="shared" si="377"/>
        <v>-0.74326835934195046</v>
      </c>
      <c r="N377" s="64">
        <f t="shared" si="377"/>
        <v>0</v>
      </c>
      <c r="O377" s="64">
        <f t="shared" si="377"/>
        <v>0</v>
      </c>
      <c r="P377" s="64">
        <f t="shared" si="377"/>
        <v>0</v>
      </c>
      <c r="Q377" s="64">
        <f t="shared" si="377"/>
        <v>0</v>
      </c>
      <c r="R377" s="64">
        <f t="shared" si="377"/>
        <v>0</v>
      </c>
      <c r="S377" s="64">
        <f t="shared" si="377"/>
        <v>0</v>
      </c>
    </row>
    <row r="378" spans="1:19" x14ac:dyDescent="0.35">
      <c r="A378" s="8" t="str">
        <v>WX311</v>
      </c>
      <c r="B378" s="95" t="s">
        <v>285</v>
      </c>
      <c r="C378" s="95" t="s">
        <v>199</v>
      </c>
      <c r="D378" s="95"/>
      <c r="E378" s="42"/>
      <c r="F378" s="42"/>
      <c r="G378" s="42"/>
      <c r="H378" s="42"/>
      <c r="I378" s="42"/>
      <c r="J378" s="64">
        <f t="shared" ref="J378:S378" si="378">J201*(1+$B$4)</f>
        <v>-0.32893732551147964</v>
      </c>
      <c r="K378" s="64">
        <f t="shared" si="378"/>
        <v>-0.41613256030113593</v>
      </c>
      <c r="L378" s="64">
        <f t="shared" si="378"/>
        <v>-0.56219542566369984</v>
      </c>
      <c r="M378" s="64">
        <f t="shared" si="378"/>
        <v>-0.74425917412174336</v>
      </c>
      <c r="N378" s="64">
        <f t="shared" si="378"/>
        <v>0</v>
      </c>
      <c r="O378" s="64">
        <f t="shared" si="378"/>
        <v>0</v>
      </c>
      <c r="P378" s="64">
        <f t="shared" si="378"/>
        <v>0</v>
      </c>
      <c r="Q378" s="64">
        <f t="shared" si="378"/>
        <v>0</v>
      </c>
      <c r="R378" s="64">
        <f t="shared" si="378"/>
        <v>0</v>
      </c>
      <c r="S378" s="64">
        <f t="shared" si="378"/>
        <v>0</v>
      </c>
    </row>
    <row r="379" spans="1:19" x14ac:dyDescent="0.35">
      <c r="A379" s="8" t="str">
        <v>WN302</v>
      </c>
      <c r="B379" s="95" t="s">
        <v>286</v>
      </c>
      <c r="C379" s="95" t="s">
        <v>199</v>
      </c>
      <c r="D379" s="95"/>
      <c r="E379" s="42"/>
      <c r="F379" s="42"/>
      <c r="G379" s="42"/>
      <c r="H379" s="42"/>
      <c r="I379" s="42"/>
      <c r="J379" s="64">
        <f t="shared" ref="J379:S379" si="379">J202*(1+$B$4)</f>
        <v>-0.32431442230909469</v>
      </c>
      <c r="K379" s="64">
        <f t="shared" si="379"/>
        <v>-0.41319477173054148</v>
      </c>
      <c r="L379" s="64">
        <f t="shared" si="379"/>
        <v>-0.56004596535948914</v>
      </c>
      <c r="M379" s="64">
        <f t="shared" si="379"/>
        <v>-0.74326835934195046</v>
      </c>
      <c r="N379" s="64">
        <f t="shared" si="379"/>
        <v>0</v>
      </c>
      <c r="O379" s="64">
        <f t="shared" si="379"/>
        <v>0</v>
      </c>
      <c r="P379" s="64">
        <f t="shared" si="379"/>
        <v>0</v>
      </c>
      <c r="Q379" s="64">
        <f t="shared" si="379"/>
        <v>0</v>
      </c>
      <c r="R379" s="64">
        <f t="shared" si="379"/>
        <v>0</v>
      </c>
      <c r="S379" s="64">
        <f t="shared" si="379"/>
        <v>0</v>
      </c>
    </row>
    <row r="380" spans="1:19" x14ac:dyDescent="0.35">
      <c r="A380" s="8" t="str">
        <v>WX312</v>
      </c>
      <c r="B380" s="95" t="s">
        <v>287</v>
      </c>
      <c r="C380" s="95" t="s">
        <v>199</v>
      </c>
      <c r="D380" s="95"/>
      <c r="E380" s="42"/>
      <c r="F380" s="42"/>
      <c r="G380" s="42"/>
      <c r="H380" s="42"/>
      <c r="I380" s="42"/>
      <c r="J380" s="64">
        <f t="shared" ref="J380:S380" si="380">J203*(1+$B$4)</f>
        <v>-0.32431442230909469</v>
      </c>
      <c r="K380" s="64">
        <f t="shared" si="380"/>
        <v>-0.41319477173054148</v>
      </c>
      <c r="L380" s="64">
        <f t="shared" si="380"/>
        <v>-0.56004596535948925</v>
      </c>
      <c r="M380" s="64">
        <f t="shared" si="380"/>
        <v>-0.74326835934195068</v>
      </c>
      <c r="N380" s="64">
        <f t="shared" si="380"/>
        <v>0</v>
      </c>
      <c r="O380" s="64">
        <f t="shared" si="380"/>
        <v>0</v>
      </c>
      <c r="P380" s="64">
        <f t="shared" si="380"/>
        <v>0</v>
      </c>
      <c r="Q380" s="64">
        <f t="shared" si="380"/>
        <v>0</v>
      </c>
      <c r="R380" s="64">
        <f t="shared" si="380"/>
        <v>0</v>
      </c>
      <c r="S380" s="64">
        <f t="shared" si="380"/>
        <v>0</v>
      </c>
    </row>
    <row r="381" spans="1:19" s="95" customFormat="1" x14ac:dyDescent="0.35">
      <c r="A381" s="8" t="str">
        <v>WX338</v>
      </c>
      <c r="B381" s="95" t="s">
        <v>288</v>
      </c>
      <c r="C381" s="95" t="s">
        <v>199</v>
      </c>
      <c r="E381" s="42"/>
      <c r="F381" s="42"/>
      <c r="G381" s="42"/>
      <c r="H381" s="42"/>
      <c r="I381" s="42"/>
      <c r="J381" s="64">
        <f t="shared" ref="J381:S381" si="381">J204*(1+$B$4)</f>
        <v>-0.32893732551147964</v>
      </c>
      <c r="K381" s="64">
        <f t="shared" si="381"/>
        <v>-0.41613256030113593</v>
      </c>
      <c r="L381" s="64">
        <f t="shared" si="381"/>
        <v>-0.56219542566369984</v>
      </c>
      <c r="M381" s="64">
        <f t="shared" si="381"/>
        <v>-0.74425917412174336</v>
      </c>
      <c r="N381" s="64">
        <f t="shared" si="381"/>
        <v>0</v>
      </c>
      <c r="O381" s="64">
        <f t="shared" si="381"/>
        <v>0</v>
      </c>
      <c r="P381" s="64">
        <f t="shared" si="381"/>
        <v>0</v>
      </c>
      <c r="Q381" s="64">
        <f t="shared" si="381"/>
        <v>0</v>
      </c>
      <c r="R381" s="64">
        <f t="shared" si="381"/>
        <v>0</v>
      </c>
      <c r="S381" s="64">
        <f t="shared" si="381"/>
        <v>0</v>
      </c>
    </row>
    <row r="382" spans="1:19" s="95" customFormat="1" x14ac:dyDescent="0.35">
      <c r="A382" s="8" t="str">
        <v>WN336</v>
      </c>
      <c r="B382" s="95" t="s">
        <v>289</v>
      </c>
      <c r="C382" s="95" t="s">
        <v>199</v>
      </c>
      <c r="E382" s="42"/>
      <c r="F382" s="42"/>
      <c r="G382" s="42"/>
      <c r="H382" s="42"/>
      <c r="I382" s="42"/>
      <c r="J382" s="64">
        <f t="shared" ref="J382:S382" si="382">J205*(1+$B$4)</f>
        <v>-0.32893732551147964</v>
      </c>
      <c r="K382" s="64">
        <f t="shared" si="382"/>
        <v>-0.41613256030113593</v>
      </c>
      <c r="L382" s="64">
        <f t="shared" si="382"/>
        <v>-0.56219542566369984</v>
      </c>
      <c r="M382" s="64">
        <f t="shared" si="382"/>
        <v>-0.74425917412174336</v>
      </c>
      <c r="N382" s="64">
        <f t="shared" si="382"/>
        <v>0</v>
      </c>
      <c r="O382" s="64">
        <f t="shared" si="382"/>
        <v>0</v>
      </c>
      <c r="P382" s="64">
        <f t="shared" si="382"/>
        <v>0</v>
      </c>
      <c r="Q382" s="64">
        <f t="shared" si="382"/>
        <v>0</v>
      </c>
      <c r="R382" s="64">
        <f t="shared" si="382"/>
        <v>0</v>
      </c>
      <c r="S382" s="64">
        <f t="shared" si="382"/>
        <v>0</v>
      </c>
    </row>
    <row r="383" spans="1:19" s="95" customFormat="1" x14ac:dyDescent="0.35">
      <c r="A383" s="8" t="str">
        <v>WN303</v>
      </c>
      <c r="B383" s="95" t="s">
        <v>290</v>
      </c>
      <c r="C383" s="95" t="s">
        <v>199</v>
      </c>
      <c r="E383" s="42"/>
      <c r="F383" s="42"/>
      <c r="G383" s="42"/>
      <c r="H383" s="42"/>
      <c r="I383" s="42"/>
      <c r="J383" s="64">
        <f t="shared" ref="J383:S383" si="383">J206*(1+$B$4)</f>
        <v>-0.32893732551147964</v>
      </c>
      <c r="K383" s="64">
        <f t="shared" si="383"/>
        <v>-0.41613256030113593</v>
      </c>
      <c r="L383" s="64">
        <f t="shared" si="383"/>
        <v>-0.56219542566369984</v>
      </c>
      <c r="M383" s="64">
        <f t="shared" si="383"/>
        <v>-0.74425917412174358</v>
      </c>
      <c r="N383" s="64">
        <f t="shared" si="383"/>
        <v>0</v>
      </c>
      <c r="O383" s="64">
        <f t="shared" si="383"/>
        <v>0</v>
      </c>
      <c r="P383" s="64">
        <f t="shared" si="383"/>
        <v>0</v>
      </c>
      <c r="Q383" s="64">
        <f t="shared" si="383"/>
        <v>0</v>
      </c>
      <c r="R383" s="64">
        <f t="shared" si="383"/>
        <v>0</v>
      </c>
      <c r="S383" s="64">
        <f t="shared" si="383"/>
        <v>0</v>
      </c>
    </row>
    <row r="384" spans="1:19" s="95" customFormat="1" x14ac:dyDescent="0.35">
      <c r="A384" s="8" t="str">
        <v>WN337</v>
      </c>
      <c r="B384" s="95" t="s">
        <v>291</v>
      </c>
      <c r="C384" s="95" t="s">
        <v>199</v>
      </c>
      <c r="E384" s="42"/>
      <c r="F384" s="42"/>
      <c r="G384" s="42"/>
      <c r="H384" s="42"/>
      <c r="I384" s="42"/>
      <c r="J384" s="64">
        <f t="shared" ref="J384:S384" si="384">J207*(1+$B$4)</f>
        <v>-0.32431442230909469</v>
      </c>
      <c r="K384" s="64">
        <f t="shared" si="384"/>
        <v>-0.41319477173054148</v>
      </c>
      <c r="L384" s="64">
        <f t="shared" si="384"/>
        <v>-0.56004596535948925</v>
      </c>
      <c r="M384" s="64">
        <f t="shared" si="384"/>
        <v>-0.74326835934195068</v>
      </c>
      <c r="N384" s="64">
        <f t="shared" si="384"/>
        <v>0</v>
      </c>
      <c r="O384" s="64">
        <f t="shared" si="384"/>
        <v>0</v>
      </c>
      <c r="P384" s="64">
        <f t="shared" si="384"/>
        <v>0</v>
      </c>
      <c r="Q384" s="64">
        <f t="shared" si="384"/>
        <v>0</v>
      </c>
      <c r="R384" s="64">
        <f t="shared" si="384"/>
        <v>0</v>
      </c>
      <c r="S384" s="64">
        <f t="shared" si="384"/>
        <v>0</v>
      </c>
    </row>
    <row r="385" spans="1:19" s="95" customFormat="1" x14ac:dyDescent="0.35">
      <c r="A385" s="8" t="str">
        <v>WX313</v>
      </c>
      <c r="B385" s="95" t="s">
        <v>292</v>
      </c>
      <c r="C385" s="95" t="s">
        <v>199</v>
      </c>
      <c r="E385" s="42"/>
      <c r="F385" s="42"/>
      <c r="G385" s="42"/>
      <c r="H385" s="42"/>
      <c r="I385" s="42"/>
      <c r="J385" s="64">
        <f t="shared" ref="J385:S385" si="385">J208*(1+$B$4)</f>
        <v>-0.32893732551147964</v>
      </c>
      <c r="K385" s="64">
        <f t="shared" si="385"/>
        <v>-0.41613256030113593</v>
      </c>
      <c r="L385" s="64">
        <f t="shared" si="385"/>
        <v>-0.56219542566369973</v>
      </c>
      <c r="M385" s="64">
        <f t="shared" si="385"/>
        <v>-0.74425917412174347</v>
      </c>
      <c r="N385" s="64">
        <f t="shared" si="385"/>
        <v>0</v>
      </c>
      <c r="O385" s="64">
        <f t="shared" si="385"/>
        <v>0</v>
      </c>
      <c r="P385" s="64">
        <f t="shared" si="385"/>
        <v>0</v>
      </c>
      <c r="Q385" s="64">
        <f t="shared" si="385"/>
        <v>0</v>
      </c>
      <c r="R385" s="64">
        <f t="shared" si="385"/>
        <v>0</v>
      </c>
      <c r="S385" s="64">
        <f t="shared" si="385"/>
        <v>0</v>
      </c>
    </row>
    <row r="386" spans="1:19" s="95" customFormat="1" x14ac:dyDescent="0.35">
      <c r="A386" s="8" t="str">
        <v>WX339</v>
      </c>
      <c r="B386" s="95" t="s">
        <v>293</v>
      </c>
      <c r="C386" s="95" t="s">
        <v>199</v>
      </c>
      <c r="E386" s="42"/>
      <c r="F386" s="42"/>
      <c r="G386" s="42"/>
      <c r="H386" s="42"/>
      <c r="I386" s="42"/>
      <c r="J386" s="64">
        <f t="shared" ref="J386:S386" si="386">J209*(1+$B$4)</f>
        <v>-0.32431442230909469</v>
      </c>
      <c r="K386" s="64">
        <f t="shared" si="386"/>
        <v>-0.41319477173054137</v>
      </c>
      <c r="L386" s="64">
        <f t="shared" si="386"/>
        <v>-0.56004596535948925</v>
      </c>
      <c r="M386" s="64">
        <f t="shared" si="386"/>
        <v>-0.74326835934195046</v>
      </c>
      <c r="N386" s="64">
        <f t="shared" si="386"/>
        <v>0</v>
      </c>
      <c r="O386" s="64">
        <f t="shared" si="386"/>
        <v>0</v>
      </c>
      <c r="P386" s="64">
        <f t="shared" si="386"/>
        <v>0</v>
      </c>
      <c r="Q386" s="64">
        <f t="shared" si="386"/>
        <v>0</v>
      </c>
      <c r="R386" s="64">
        <f t="shared" si="386"/>
        <v>0</v>
      </c>
      <c r="S386" s="64">
        <f t="shared" si="386"/>
        <v>0</v>
      </c>
    </row>
    <row r="387" spans="1:19" s="95" customFormat="1" x14ac:dyDescent="0.35">
      <c r="A387" s="8" t="str">
        <v>WN332</v>
      </c>
      <c r="B387" s="95" t="s">
        <v>294</v>
      </c>
      <c r="C387" s="95" t="s">
        <v>199</v>
      </c>
      <c r="E387" s="42"/>
      <c r="F387" s="42"/>
      <c r="G387" s="42"/>
      <c r="H387" s="42"/>
      <c r="I387" s="42"/>
      <c r="J387" s="64">
        <f t="shared" ref="J387:S387" si="387">J210*(1+$B$4)</f>
        <v>6.6979663304181522E-2</v>
      </c>
      <c r="K387" s="64">
        <f t="shared" si="387"/>
        <v>4.0800639778188062E-2</v>
      </c>
      <c r="L387" s="64">
        <f t="shared" si="387"/>
        <v>3.9299395204528763E-2</v>
      </c>
      <c r="M387" s="64">
        <f t="shared" si="387"/>
        <v>2.6890479666402633E-2</v>
      </c>
      <c r="N387" s="64">
        <f t="shared" si="387"/>
        <v>4.3618006408977722E-3</v>
      </c>
      <c r="O387" s="64">
        <f t="shared" si="387"/>
        <v>3.934239893167657E-3</v>
      </c>
      <c r="P387" s="64">
        <f t="shared" si="387"/>
        <v>3.5237495479448098E-3</v>
      </c>
      <c r="Q387" s="64">
        <f t="shared" si="387"/>
        <v>0</v>
      </c>
      <c r="R387" s="64">
        <f t="shared" si="387"/>
        <v>0</v>
      </c>
      <c r="S387" s="64">
        <f t="shared" si="387"/>
        <v>0</v>
      </c>
    </row>
    <row r="388" spans="1:19" s="95" customFormat="1" x14ac:dyDescent="0.35">
      <c r="A388" s="8" t="str">
        <v>WX334</v>
      </c>
      <c r="B388" s="95" t="s">
        <v>295</v>
      </c>
      <c r="C388" s="95" t="s">
        <v>199</v>
      </c>
      <c r="E388" s="42"/>
      <c r="F388" s="42"/>
      <c r="G388" s="42"/>
      <c r="H388" s="42"/>
      <c r="I388" s="42"/>
      <c r="J388" s="64">
        <f t="shared" ref="J388:S388" si="388">J211*(1+$B$4)</f>
        <v>6.6979663304181522E-2</v>
      </c>
      <c r="K388" s="64">
        <f t="shared" si="388"/>
        <v>4.0800639778187799E-2</v>
      </c>
      <c r="L388" s="64">
        <f t="shared" si="388"/>
        <v>3.9299395204529027E-2</v>
      </c>
      <c r="M388" s="64">
        <f t="shared" si="388"/>
        <v>2.6890479666402366E-2</v>
      </c>
      <c r="N388" s="64">
        <f t="shared" si="388"/>
        <v>4.3618006408977722E-3</v>
      </c>
      <c r="O388" s="64">
        <f t="shared" si="388"/>
        <v>3.934239893167657E-3</v>
      </c>
      <c r="P388" s="64">
        <f t="shared" si="388"/>
        <v>3.5237495479448098E-3</v>
      </c>
      <c r="Q388" s="64">
        <f t="shared" si="388"/>
        <v>0</v>
      </c>
      <c r="R388" s="64">
        <f t="shared" si="388"/>
        <v>0</v>
      </c>
      <c r="S388" s="64">
        <f t="shared" si="388"/>
        <v>0</v>
      </c>
    </row>
    <row r="389" spans="1:19" s="95" customFormat="1" x14ac:dyDescent="0.35">
      <c r="A389" s="8" t="str">
        <v>WN333</v>
      </c>
      <c r="B389" s="95" t="s">
        <v>296</v>
      </c>
      <c r="C389" s="95" t="s">
        <v>199</v>
      </c>
      <c r="E389" s="42"/>
      <c r="F389" s="42"/>
      <c r="G389" s="42"/>
      <c r="H389" s="42"/>
      <c r="I389" s="42"/>
      <c r="J389" s="64">
        <f t="shared" ref="J389:S389" si="389">J212*(1+$B$4)</f>
        <v>6.6979663304181522E-2</v>
      </c>
      <c r="K389" s="64">
        <f t="shared" si="389"/>
        <v>4.0800639778188062E-2</v>
      </c>
      <c r="L389" s="64">
        <f t="shared" si="389"/>
        <v>3.9299395204528763E-2</v>
      </c>
      <c r="M389" s="64">
        <f t="shared" si="389"/>
        <v>2.6890479666402633E-2</v>
      </c>
      <c r="N389" s="64">
        <f t="shared" si="389"/>
        <v>4.3618006408977722E-3</v>
      </c>
      <c r="O389" s="64">
        <f t="shared" si="389"/>
        <v>3.934239893167657E-3</v>
      </c>
      <c r="P389" s="64">
        <f t="shared" si="389"/>
        <v>3.5237495479448098E-3</v>
      </c>
      <c r="Q389" s="64">
        <f t="shared" si="389"/>
        <v>0</v>
      </c>
      <c r="R389" s="64">
        <f t="shared" si="389"/>
        <v>0</v>
      </c>
      <c r="S389" s="64">
        <f t="shared" si="389"/>
        <v>0</v>
      </c>
    </row>
    <row r="390" spans="1:19" s="95" customFormat="1" x14ac:dyDescent="0.35">
      <c r="A390" s="8" t="str">
        <v>WX335</v>
      </c>
      <c r="B390" s="95" t="s">
        <v>297</v>
      </c>
      <c r="C390" s="95" t="s">
        <v>199</v>
      </c>
      <c r="E390" s="42"/>
      <c r="F390" s="42"/>
      <c r="G390" s="42"/>
      <c r="H390" s="42"/>
      <c r="I390" s="42"/>
      <c r="J390" s="64">
        <f t="shared" ref="J390:S390" si="390">J213*(1+$B$4)</f>
        <v>6.6979663304181258E-2</v>
      </c>
      <c r="K390" s="64">
        <f t="shared" si="390"/>
        <v>4.0800639778188062E-2</v>
      </c>
      <c r="L390" s="64">
        <f t="shared" si="390"/>
        <v>3.9299395204528763E-2</v>
      </c>
      <c r="M390" s="64">
        <f t="shared" si="390"/>
        <v>2.6890479666402366E-2</v>
      </c>
      <c r="N390" s="64">
        <f t="shared" si="390"/>
        <v>4.3618006408977722E-3</v>
      </c>
      <c r="O390" s="64">
        <f t="shared" si="390"/>
        <v>3.934239893167657E-3</v>
      </c>
      <c r="P390" s="64">
        <f t="shared" si="390"/>
        <v>3.5237495479448098E-3</v>
      </c>
      <c r="Q390" s="64">
        <f t="shared" si="390"/>
        <v>0</v>
      </c>
      <c r="R390" s="64">
        <f t="shared" si="390"/>
        <v>0</v>
      </c>
      <c r="S390" s="64">
        <f t="shared" si="390"/>
        <v>0</v>
      </c>
    </row>
    <row r="391" spans="1:19" s="95" customFormat="1" x14ac:dyDescent="0.35">
      <c r="A391" s="8" t="str">
        <v>WN348</v>
      </c>
      <c r="B391" s="95" t="s">
        <v>298</v>
      </c>
      <c r="C391" s="95" t="s">
        <v>199</v>
      </c>
      <c r="E391" s="42"/>
      <c r="F391" s="42"/>
      <c r="G391" s="42"/>
      <c r="H391" s="42"/>
      <c r="I391" s="42"/>
      <c r="J391" s="64">
        <f t="shared" ref="J391:S391" si="391">J214*(1+$B$4)</f>
        <v>0.3013290372311398</v>
      </c>
      <c r="K391" s="64">
        <f t="shared" si="391"/>
        <v>0.20126368673732217</v>
      </c>
      <c r="L391" s="64">
        <f t="shared" si="391"/>
        <v>-1.8611354239875588E-2</v>
      </c>
      <c r="M391" s="64">
        <f t="shared" si="391"/>
        <v>-0.39557469180065391</v>
      </c>
      <c r="N391" s="64">
        <f t="shared" si="391"/>
        <v>-0.65608569162198649</v>
      </c>
      <c r="O391" s="64">
        <f t="shared" si="391"/>
        <v>0</v>
      </c>
      <c r="P391" s="64">
        <f t="shared" si="391"/>
        <v>0</v>
      </c>
      <c r="Q391" s="64">
        <f t="shared" si="391"/>
        <v>0</v>
      </c>
      <c r="R391" s="64">
        <f t="shared" si="391"/>
        <v>0</v>
      </c>
      <c r="S391" s="64">
        <f t="shared" si="391"/>
        <v>0</v>
      </c>
    </row>
    <row r="392" spans="1:19" s="95" customFormat="1" x14ac:dyDescent="0.35">
      <c r="A392" s="8" t="str">
        <v>WN350</v>
      </c>
      <c r="B392" s="95" t="s">
        <v>299</v>
      </c>
      <c r="C392" s="95" t="s">
        <v>199</v>
      </c>
      <c r="E392" s="42"/>
      <c r="F392" s="42"/>
      <c r="G392" s="42"/>
      <c r="H392" s="42"/>
      <c r="I392" s="42"/>
      <c r="J392" s="64">
        <f t="shared" ref="J392:S392" si="392">J215*(1+$B$4)</f>
        <v>0.1041919145337749</v>
      </c>
      <c r="K392" s="64">
        <f t="shared" si="392"/>
        <v>2.2059798228653005E-2</v>
      </c>
      <c r="L392" s="64">
        <f t="shared" si="392"/>
        <v>-1.3042032284148464E-2</v>
      </c>
      <c r="M392" s="64">
        <f t="shared" si="392"/>
        <v>1.3678979393771495E-2</v>
      </c>
      <c r="N392" s="64">
        <f t="shared" si="392"/>
        <v>-0.10232816133792152</v>
      </c>
      <c r="O392" s="64">
        <f t="shared" si="392"/>
        <v>-0.35276174247329367</v>
      </c>
      <c r="P392" s="64">
        <f t="shared" si="392"/>
        <v>-0.68962966773662737</v>
      </c>
      <c r="Q392" s="64">
        <f t="shared" si="392"/>
        <v>0</v>
      </c>
      <c r="R392" s="64">
        <f t="shared" si="392"/>
        <v>0</v>
      </c>
      <c r="S392" s="64">
        <f t="shared" si="392"/>
        <v>0</v>
      </c>
    </row>
    <row r="393" spans="1:19" s="95" customFormat="1" x14ac:dyDescent="0.35">
      <c r="A393" s="8" t="str">
        <v>WX349</v>
      </c>
      <c r="B393" s="95" t="s">
        <v>300</v>
      </c>
      <c r="C393" s="95" t="s">
        <v>199</v>
      </c>
      <c r="E393" s="42"/>
      <c r="F393" s="42"/>
      <c r="G393" s="42"/>
      <c r="H393" s="42"/>
      <c r="I393" s="42"/>
      <c r="J393" s="64">
        <f t="shared" ref="J393:S393" si="393">J216*(1+$B$4)</f>
        <v>0.30132903723114035</v>
      </c>
      <c r="K393" s="64">
        <f t="shared" si="393"/>
        <v>0.2012636867373219</v>
      </c>
      <c r="L393" s="64">
        <f t="shared" si="393"/>
        <v>-1.8611354239875588E-2</v>
      </c>
      <c r="M393" s="64">
        <f t="shared" si="393"/>
        <v>-0.3955746918006538</v>
      </c>
      <c r="N393" s="64">
        <f t="shared" si="393"/>
        <v>-0.65608569162198649</v>
      </c>
      <c r="O393" s="64">
        <f t="shared" si="393"/>
        <v>0</v>
      </c>
      <c r="P393" s="64">
        <f t="shared" si="393"/>
        <v>0</v>
      </c>
      <c r="Q393" s="64">
        <f t="shared" si="393"/>
        <v>0</v>
      </c>
      <c r="R393" s="64">
        <f t="shared" si="393"/>
        <v>0</v>
      </c>
      <c r="S393" s="64">
        <f t="shared" si="393"/>
        <v>0</v>
      </c>
    </row>
    <row r="394" spans="1:19" s="95" customFormat="1" x14ac:dyDescent="0.35">
      <c r="A394" s="8" t="str">
        <v>WX351</v>
      </c>
      <c r="B394" s="95" t="s">
        <v>301</v>
      </c>
      <c r="C394" s="95" t="s">
        <v>199</v>
      </c>
      <c r="E394" s="42"/>
      <c r="F394" s="42"/>
      <c r="G394" s="42"/>
      <c r="H394" s="42"/>
      <c r="I394" s="42"/>
      <c r="J394" s="64">
        <f t="shared" ref="J394:S394" si="394">J217*(1+$B$4)</f>
        <v>0.10419191453377463</v>
      </c>
      <c r="K394" s="64">
        <f t="shared" si="394"/>
        <v>2.2059798228652738E-2</v>
      </c>
      <c r="L394" s="64">
        <f t="shared" si="394"/>
        <v>-1.3042032284148464E-2</v>
      </c>
      <c r="M394" s="64">
        <f t="shared" si="394"/>
        <v>1.3678979393771495E-2</v>
      </c>
      <c r="N394" s="64">
        <f t="shared" si="394"/>
        <v>-0.1023281613379214</v>
      </c>
      <c r="O394" s="64">
        <f t="shared" si="394"/>
        <v>-0.35276174247329367</v>
      </c>
      <c r="P394" s="64">
        <f t="shared" si="394"/>
        <v>-0.68962966773662737</v>
      </c>
      <c r="Q394" s="64">
        <f t="shared" si="394"/>
        <v>0</v>
      </c>
      <c r="R394" s="64">
        <f t="shared" si="394"/>
        <v>0</v>
      </c>
      <c r="S394" s="64">
        <f t="shared" si="394"/>
        <v>0</v>
      </c>
    </row>
    <row r="395" spans="1:19" s="95" customFormat="1" x14ac:dyDescent="0.35">
      <c r="A395" s="8" t="str">
        <v>WX355</v>
      </c>
      <c r="B395" s="95" t="s">
        <v>302</v>
      </c>
      <c r="C395" s="95" t="s">
        <v>199</v>
      </c>
      <c r="E395" s="42"/>
      <c r="F395" s="42"/>
      <c r="G395" s="42"/>
      <c r="H395" s="42"/>
      <c r="I395" s="42"/>
      <c r="J395" s="64">
        <f t="shared" ref="J395:S395" si="395">J218*(1+$B$4)</f>
        <v>-0.41593688737648254</v>
      </c>
      <c r="K395" s="64">
        <f t="shared" si="395"/>
        <v>0.16516371808557748</v>
      </c>
      <c r="L395" s="64">
        <f t="shared" si="395"/>
        <v>0.34822194824837799</v>
      </c>
      <c r="M395" s="64">
        <f t="shared" si="395"/>
        <v>-0.12034796758654114</v>
      </c>
      <c r="N395" s="64">
        <f t="shared" si="395"/>
        <v>0</v>
      </c>
      <c r="O395" s="64">
        <f t="shared" si="395"/>
        <v>0</v>
      </c>
      <c r="P395" s="64">
        <f t="shared" si="395"/>
        <v>0</v>
      </c>
      <c r="Q395" s="64">
        <f t="shared" si="395"/>
        <v>0</v>
      </c>
      <c r="R395" s="64">
        <f t="shared" si="395"/>
        <v>0</v>
      </c>
      <c r="S395" s="64">
        <f t="shared" si="395"/>
        <v>0</v>
      </c>
    </row>
    <row r="396" spans="1:19" s="95" customFormat="1" x14ac:dyDescent="0.35">
      <c r="A396" s="8" t="str">
        <v>WN354</v>
      </c>
      <c r="B396" s="95" t="s">
        <v>303</v>
      </c>
      <c r="C396" s="95" t="s">
        <v>199</v>
      </c>
      <c r="E396" s="42"/>
      <c r="F396" s="42"/>
      <c r="G396" s="42"/>
      <c r="H396" s="42"/>
      <c r="I396" s="42"/>
      <c r="J396" s="64">
        <f t="shared" ref="J396:S396" si="396">J219*(1+$B$4)</f>
        <v>-0.41541879033127477</v>
      </c>
      <c r="K396" s="64">
        <f t="shared" si="396"/>
        <v>0.1662639298232377</v>
      </c>
      <c r="L396" s="64">
        <f t="shared" si="396"/>
        <v>0.34821402436699866</v>
      </c>
      <c r="M396" s="64">
        <f t="shared" si="396"/>
        <v>-0.12272628322600662</v>
      </c>
      <c r="N396" s="64">
        <f t="shared" si="396"/>
        <v>0</v>
      </c>
      <c r="O396" s="64">
        <f t="shared" si="396"/>
        <v>0</v>
      </c>
      <c r="P396" s="64">
        <f t="shared" si="396"/>
        <v>0</v>
      </c>
      <c r="Q396" s="64">
        <f t="shared" si="396"/>
        <v>0</v>
      </c>
      <c r="R396" s="64">
        <f t="shared" si="396"/>
        <v>0</v>
      </c>
      <c r="S396" s="64">
        <f t="shared" si="396"/>
        <v>0</v>
      </c>
    </row>
    <row r="397" spans="1:19" s="95" customFormat="1" x14ac:dyDescent="0.35">
      <c r="A397" s="8" t="str">
        <v>WN158</v>
      </c>
      <c r="B397" s="95" t="s">
        <v>304</v>
      </c>
      <c r="C397" s="95" t="s">
        <v>19</v>
      </c>
      <c r="E397" s="42"/>
      <c r="F397" s="42"/>
      <c r="G397" s="42"/>
      <c r="H397" s="42"/>
      <c r="I397" s="42"/>
      <c r="J397" s="64">
        <f t="shared" ref="J397:S397" si="397">J220*(1+$B$4)</f>
        <v>-1.4382283978649423E-2</v>
      </c>
      <c r="K397" s="64">
        <f t="shared" si="397"/>
        <v>7.6250037183855923E-3</v>
      </c>
      <c r="L397" s="64">
        <f t="shared" si="397"/>
        <v>5.0428399740229148E-2</v>
      </c>
      <c r="M397" s="64">
        <f t="shared" si="397"/>
        <v>5.2900093875294103E-2</v>
      </c>
      <c r="N397" s="64">
        <f t="shared" si="397"/>
        <v>-9.1104724701195575E-3</v>
      </c>
      <c r="O397" s="64">
        <f t="shared" si="397"/>
        <v>-0.23099134582117817</v>
      </c>
      <c r="P397" s="64">
        <f t="shared" si="397"/>
        <v>-0.39940413165083155</v>
      </c>
      <c r="Q397" s="64">
        <f t="shared" si="397"/>
        <v>-0.7894752275918725</v>
      </c>
      <c r="R397" s="64">
        <f t="shared" si="397"/>
        <v>0</v>
      </c>
      <c r="S397" s="64">
        <f t="shared" si="397"/>
        <v>0</v>
      </c>
    </row>
    <row r="398" spans="1:19" s="95" customFormat="1" x14ac:dyDescent="0.35">
      <c r="A398" s="8" t="str">
        <v>WX135</v>
      </c>
      <c r="B398" s="95" t="s">
        <v>305</v>
      </c>
      <c r="C398" s="95" t="s">
        <v>19</v>
      </c>
      <c r="E398" s="42"/>
      <c r="F398" s="42"/>
      <c r="G398" s="42"/>
      <c r="H398" s="42"/>
      <c r="I398" s="42"/>
      <c r="J398" s="64">
        <f t="shared" ref="J398:S398" si="398">J221*(1+$B$4)</f>
        <v>-1.4382283978649423E-2</v>
      </c>
      <c r="K398" s="64">
        <f t="shared" si="398"/>
        <v>7.6250037183855923E-3</v>
      </c>
      <c r="L398" s="64">
        <f t="shared" si="398"/>
        <v>5.0428399740229148E-2</v>
      </c>
      <c r="M398" s="64">
        <f t="shared" si="398"/>
        <v>5.2900093875294374E-2</v>
      </c>
      <c r="N398" s="64">
        <f t="shared" si="398"/>
        <v>-9.1104724701198229E-3</v>
      </c>
      <c r="O398" s="64">
        <f t="shared" si="398"/>
        <v>-0.23099134582117817</v>
      </c>
      <c r="P398" s="64">
        <f t="shared" si="398"/>
        <v>-0.39940413165083155</v>
      </c>
      <c r="Q398" s="64">
        <f t="shared" si="398"/>
        <v>-0.7894752275918725</v>
      </c>
      <c r="R398" s="64">
        <f t="shared" si="398"/>
        <v>0</v>
      </c>
      <c r="S398" s="64">
        <f t="shared" si="398"/>
        <v>0</v>
      </c>
    </row>
    <row r="399" spans="1:19" s="95" customFormat="1" x14ac:dyDescent="0.35">
      <c r="A399" s="8" t="str">
        <v>WN138</v>
      </c>
      <c r="B399" s="95" t="s">
        <v>306</v>
      </c>
      <c r="C399" s="95" t="s">
        <v>19</v>
      </c>
      <c r="E399" s="42"/>
      <c r="F399" s="42"/>
      <c r="G399" s="42"/>
      <c r="H399" s="42"/>
      <c r="I399" s="42"/>
      <c r="J399" s="64">
        <f t="shared" ref="J399:S399" si="399">J222*(1+$B$4)</f>
        <v>-0.10741533354824355</v>
      </c>
      <c r="K399" s="64">
        <f t="shared" si="399"/>
        <v>-0.10145683773889411</v>
      </c>
      <c r="L399" s="64">
        <f t="shared" si="399"/>
        <v>-8.3054574329282399E-2</v>
      </c>
      <c r="M399" s="64">
        <f t="shared" si="399"/>
        <v>-7.5186061787153008E-2</v>
      </c>
      <c r="N399" s="64">
        <f t="shared" si="399"/>
        <v>-7.1431654121384455E-2</v>
      </c>
      <c r="O399" s="64">
        <f t="shared" si="399"/>
        <v>0</v>
      </c>
      <c r="P399" s="64">
        <f t="shared" si="399"/>
        <v>0</v>
      </c>
      <c r="Q399" s="64">
        <f t="shared" si="399"/>
        <v>0</v>
      </c>
      <c r="R399" s="64">
        <f t="shared" si="399"/>
        <v>0</v>
      </c>
      <c r="S399" s="64">
        <f t="shared" si="399"/>
        <v>0</v>
      </c>
    </row>
    <row r="400" spans="1:19" s="95" customFormat="1" x14ac:dyDescent="0.35">
      <c r="A400" s="8" t="str">
        <v>WX134</v>
      </c>
      <c r="B400" s="95" t="s">
        <v>307</v>
      </c>
      <c r="C400" s="95" t="s">
        <v>19</v>
      </c>
      <c r="E400" s="42"/>
      <c r="F400" s="42"/>
      <c r="G400" s="42"/>
      <c r="H400" s="42"/>
      <c r="I400" s="42"/>
      <c r="J400" s="64">
        <f t="shared" ref="J400:S400" si="400">J223*(1+$B$4)</f>
        <v>-0.10741533354824355</v>
      </c>
      <c r="K400" s="64">
        <f t="shared" si="400"/>
        <v>-0.10145683773889425</v>
      </c>
      <c r="L400" s="64">
        <f t="shared" si="400"/>
        <v>-8.3054574329282399E-2</v>
      </c>
      <c r="M400" s="64">
        <f t="shared" si="400"/>
        <v>-7.5186061787153272E-2</v>
      </c>
      <c r="N400" s="64">
        <f t="shared" si="400"/>
        <v>-7.1431654121384719E-2</v>
      </c>
      <c r="O400" s="64">
        <f t="shared" si="400"/>
        <v>0</v>
      </c>
      <c r="P400" s="64">
        <f t="shared" si="400"/>
        <v>0</v>
      </c>
      <c r="Q400" s="64">
        <f t="shared" si="400"/>
        <v>0</v>
      </c>
      <c r="R400" s="64">
        <f t="shared" si="400"/>
        <v>0</v>
      </c>
      <c r="S400" s="64">
        <f t="shared" si="400"/>
        <v>0</v>
      </c>
    </row>
    <row r="401" spans="1:19" s="95" customFormat="1" x14ac:dyDescent="0.35">
      <c r="A401" s="8" t="str">
        <v>SL121</v>
      </c>
      <c r="B401" s="95" t="s">
        <v>211</v>
      </c>
      <c r="C401" s="95" t="s">
        <v>19</v>
      </c>
      <c r="E401" s="42"/>
      <c r="F401" s="42"/>
      <c r="G401" s="42"/>
      <c r="H401" s="42"/>
      <c r="I401" s="42"/>
      <c r="J401" s="64">
        <f t="shared" ref="J401:S401" si="401">J224*(1+$B$4)</f>
        <v>-7.3414312201345977E-2</v>
      </c>
      <c r="K401" s="64">
        <f t="shared" si="401"/>
        <v>-8.5150464414083332E-2</v>
      </c>
      <c r="L401" s="64">
        <f t="shared" si="401"/>
        <v>-0.10090343389178233</v>
      </c>
      <c r="M401" s="64">
        <f t="shared" si="401"/>
        <v>-0.12868761449281621</v>
      </c>
      <c r="N401" s="64">
        <f t="shared" si="401"/>
        <v>-0.16290379571172989</v>
      </c>
      <c r="O401" s="64">
        <f t="shared" si="401"/>
        <v>-0.25985821501194983</v>
      </c>
      <c r="P401" s="64">
        <f t="shared" si="401"/>
        <v>-0.40185168396811566</v>
      </c>
      <c r="Q401" s="64">
        <f t="shared" si="401"/>
        <v>-0.83475161945725063</v>
      </c>
      <c r="R401" s="64">
        <f t="shared" si="401"/>
        <v>0</v>
      </c>
      <c r="S401" s="64">
        <f t="shared" si="401"/>
        <v>0</v>
      </c>
    </row>
    <row r="402" spans="1:19" s="95" customFormat="1" x14ac:dyDescent="0.35">
      <c r="A402" s="8" t="str">
        <v>SL122</v>
      </c>
      <c r="B402" s="95" t="s">
        <v>207</v>
      </c>
      <c r="C402" s="95" t="s">
        <v>19</v>
      </c>
      <c r="E402" s="42"/>
      <c r="F402" s="42"/>
      <c r="G402" s="42"/>
      <c r="H402" s="42"/>
      <c r="I402" s="42"/>
      <c r="J402" s="64">
        <f t="shared" ref="J402:S402" si="402">J225*(1+$B$4)</f>
        <v>-7.3414312201346102E-2</v>
      </c>
      <c r="K402" s="64">
        <f t="shared" si="402"/>
        <v>-8.5150464414083207E-2</v>
      </c>
      <c r="L402" s="64">
        <f t="shared" si="402"/>
        <v>-0.10090343389178233</v>
      </c>
      <c r="M402" s="64">
        <f t="shared" si="402"/>
        <v>-0.12868761449281621</v>
      </c>
      <c r="N402" s="64">
        <f t="shared" si="402"/>
        <v>-0.16290379571172978</v>
      </c>
      <c r="O402" s="64">
        <f t="shared" si="402"/>
        <v>-0.25985821501195011</v>
      </c>
      <c r="P402" s="64">
        <f t="shared" si="402"/>
        <v>-0.40185168396811577</v>
      </c>
      <c r="Q402" s="64">
        <f t="shared" si="402"/>
        <v>-0.83475161945725063</v>
      </c>
      <c r="R402" s="64">
        <f t="shared" si="402"/>
        <v>0</v>
      </c>
      <c r="S402" s="64">
        <f t="shared" si="402"/>
        <v>0</v>
      </c>
    </row>
    <row r="403" spans="1:19" s="95" customFormat="1" x14ac:dyDescent="0.35">
      <c r="A403" s="8" t="str">
        <v>SL150</v>
      </c>
      <c r="B403" s="95" t="s">
        <v>213</v>
      </c>
      <c r="C403" s="95" t="s">
        <v>19</v>
      </c>
      <c r="E403" s="42"/>
      <c r="F403" s="42"/>
      <c r="G403" s="42"/>
      <c r="H403" s="42"/>
      <c r="I403" s="42"/>
      <c r="J403" s="64">
        <f t="shared" ref="J403:S403" si="403">J226*(1+$B$4)</f>
        <v>-7.3414312201346102E-2</v>
      </c>
      <c r="K403" s="64">
        <f t="shared" si="403"/>
        <v>-8.5150464414083207E-2</v>
      </c>
      <c r="L403" s="64">
        <f t="shared" si="403"/>
        <v>-0.10090343389178233</v>
      </c>
      <c r="M403" s="64">
        <f t="shared" si="403"/>
        <v>-0.12868761449281635</v>
      </c>
      <c r="N403" s="64">
        <f t="shared" si="403"/>
        <v>-0.16290379571172989</v>
      </c>
      <c r="O403" s="64">
        <f t="shared" si="403"/>
        <v>-0.25985821501195</v>
      </c>
      <c r="P403" s="64">
        <f t="shared" si="403"/>
        <v>-0.40185168396811566</v>
      </c>
      <c r="Q403" s="64">
        <f t="shared" si="403"/>
        <v>-0.83475161945725063</v>
      </c>
      <c r="R403" s="64">
        <f t="shared" si="403"/>
        <v>0</v>
      </c>
      <c r="S403" s="64">
        <f t="shared" si="403"/>
        <v>0</v>
      </c>
    </row>
    <row r="404" spans="1:19" s="95" customFormat="1" x14ac:dyDescent="0.35">
      <c r="A404" s="8" t="str">
        <v>SL151</v>
      </c>
      <c r="B404" s="95" t="s">
        <v>209</v>
      </c>
      <c r="C404" s="95" t="s">
        <v>19</v>
      </c>
      <c r="E404" s="42"/>
      <c r="F404" s="42"/>
      <c r="G404" s="42"/>
      <c r="H404" s="42"/>
      <c r="I404" s="42"/>
      <c r="J404" s="64">
        <f t="shared" ref="J404:S404" si="404">J227*(1+$B$4)</f>
        <v>-7.3414312201345977E-2</v>
      </c>
      <c r="K404" s="64">
        <f t="shared" si="404"/>
        <v>-8.5150464414083332E-2</v>
      </c>
      <c r="L404" s="64">
        <f t="shared" si="404"/>
        <v>-0.1009034338917822</v>
      </c>
      <c r="M404" s="64">
        <f t="shared" si="404"/>
        <v>-0.12868761449281649</v>
      </c>
      <c r="N404" s="64">
        <f t="shared" si="404"/>
        <v>-0.16290379571172978</v>
      </c>
      <c r="O404" s="64">
        <f t="shared" si="404"/>
        <v>-0.25985821501195</v>
      </c>
      <c r="P404" s="64">
        <f t="shared" si="404"/>
        <v>-0.40185168396811566</v>
      </c>
      <c r="Q404" s="64">
        <f t="shared" si="404"/>
        <v>-0.83475161945725063</v>
      </c>
      <c r="R404" s="64">
        <f t="shared" si="404"/>
        <v>0</v>
      </c>
      <c r="S404" s="64">
        <f t="shared" si="404"/>
        <v>0</v>
      </c>
    </row>
    <row r="405" spans="1:19" s="95" customFormat="1" x14ac:dyDescent="0.35">
      <c r="A405" s="8" t="str">
        <v>SL111</v>
      </c>
      <c r="B405" s="95" t="s">
        <v>316</v>
      </c>
      <c r="C405" s="95" t="s">
        <v>19</v>
      </c>
      <c r="E405" s="42"/>
      <c r="F405" s="42"/>
      <c r="G405" s="42"/>
      <c r="H405" s="42"/>
      <c r="I405" s="42"/>
      <c r="J405" s="64">
        <f t="shared" ref="J405:S405" si="405">J228*(1+$B$4)</f>
        <v>-0.2166858553233672</v>
      </c>
      <c r="K405" s="64">
        <f t="shared" si="405"/>
        <v>-0.24725571161964938</v>
      </c>
      <c r="L405" s="64">
        <f t="shared" si="405"/>
        <v>-0.27730440432732933</v>
      </c>
      <c r="M405" s="64">
        <f t="shared" si="405"/>
        <v>-0.27123343173539588</v>
      </c>
      <c r="N405" s="64">
        <f t="shared" si="405"/>
        <v>-0.22522497736299479</v>
      </c>
      <c r="O405" s="64">
        <f t="shared" si="405"/>
        <v>0</v>
      </c>
      <c r="P405" s="64">
        <f t="shared" si="405"/>
        <v>0</v>
      </c>
      <c r="Q405" s="64">
        <f t="shared" si="405"/>
        <v>0</v>
      </c>
      <c r="R405" s="64">
        <f t="shared" si="405"/>
        <v>0</v>
      </c>
      <c r="S405" s="64">
        <f t="shared" si="405"/>
        <v>0</v>
      </c>
    </row>
    <row r="406" spans="1:19" s="95" customFormat="1" x14ac:dyDescent="0.35">
      <c r="A406" s="8" t="str">
        <v>SL112</v>
      </c>
      <c r="B406" s="95" t="s">
        <v>318</v>
      </c>
      <c r="C406" s="95" t="s">
        <v>19</v>
      </c>
      <c r="E406" s="42"/>
      <c r="F406" s="42"/>
      <c r="G406" s="42"/>
      <c r="H406" s="42"/>
      <c r="I406" s="42"/>
      <c r="J406" s="64">
        <f t="shared" ref="J406:S406" si="406">J229*(1+$B$4)</f>
        <v>-0.21668585532336734</v>
      </c>
      <c r="K406" s="64">
        <f t="shared" si="406"/>
        <v>-0.24725571161964924</v>
      </c>
      <c r="L406" s="64">
        <f t="shared" si="406"/>
        <v>-0.27730440432732945</v>
      </c>
      <c r="M406" s="64">
        <f t="shared" si="406"/>
        <v>-0.27123343173539588</v>
      </c>
      <c r="N406" s="64">
        <f t="shared" si="406"/>
        <v>-0.22522497736299479</v>
      </c>
      <c r="O406" s="64">
        <f t="shared" si="406"/>
        <v>0</v>
      </c>
      <c r="P406" s="64">
        <f t="shared" si="406"/>
        <v>0</v>
      </c>
      <c r="Q406" s="64">
        <f t="shared" si="406"/>
        <v>0</v>
      </c>
      <c r="R406" s="64">
        <f t="shared" si="406"/>
        <v>0</v>
      </c>
      <c r="S406" s="64">
        <f t="shared" si="406"/>
        <v>0</v>
      </c>
    </row>
    <row r="407" spans="1:19" s="95" customFormat="1" x14ac:dyDescent="0.35">
      <c r="A407" s="8" t="str">
        <v>SL140</v>
      </c>
      <c r="B407" s="95" t="s">
        <v>320</v>
      </c>
      <c r="C407" s="95" t="s">
        <v>19</v>
      </c>
      <c r="E407" s="42"/>
      <c r="F407" s="42"/>
      <c r="G407" s="42"/>
      <c r="H407" s="42"/>
      <c r="I407" s="42"/>
      <c r="J407" s="64">
        <f t="shared" ref="J407:S407" si="407">J230*(1+$B$4)</f>
        <v>-0.21668585532336734</v>
      </c>
      <c r="K407" s="64">
        <f t="shared" si="407"/>
        <v>-0.24725571161964924</v>
      </c>
      <c r="L407" s="64">
        <f t="shared" si="407"/>
        <v>-0.27730440432732945</v>
      </c>
      <c r="M407" s="64">
        <f t="shared" si="407"/>
        <v>-0.27123343173539599</v>
      </c>
      <c r="N407" s="64">
        <f t="shared" si="407"/>
        <v>-0.22522497736299465</v>
      </c>
      <c r="O407" s="64">
        <f t="shared" si="407"/>
        <v>0</v>
      </c>
      <c r="P407" s="64">
        <f t="shared" si="407"/>
        <v>0</v>
      </c>
      <c r="Q407" s="64">
        <f t="shared" si="407"/>
        <v>0</v>
      </c>
      <c r="R407" s="64">
        <f t="shared" si="407"/>
        <v>0</v>
      </c>
      <c r="S407" s="64">
        <f t="shared" si="407"/>
        <v>0</v>
      </c>
    </row>
    <row r="408" spans="1:19" s="95" customFormat="1" x14ac:dyDescent="0.35">
      <c r="A408" s="8" t="str">
        <v>SL144</v>
      </c>
      <c r="B408" s="95" t="s">
        <v>322</v>
      </c>
      <c r="C408" s="95" t="s">
        <v>19</v>
      </c>
      <c r="E408" s="42"/>
      <c r="F408" s="42"/>
      <c r="G408" s="42"/>
      <c r="H408" s="42"/>
      <c r="I408" s="42"/>
      <c r="J408" s="64">
        <f t="shared" ref="J408:S408" si="408">J231*(1+$B$4)</f>
        <v>-0.21668585532336734</v>
      </c>
      <c r="K408" s="64">
        <f t="shared" si="408"/>
        <v>-0.24725571161964938</v>
      </c>
      <c r="L408" s="64">
        <f t="shared" si="408"/>
        <v>-0.27730440432732922</v>
      </c>
      <c r="M408" s="64">
        <f t="shared" si="408"/>
        <v>-0.27123343173539588</v>
      </c>
      <c r="N408" s="64">
        <f t="shared" si="408"/>
        <v>-0.22522497736299465</v>
      </c>
      <c r="O408" s="64">
        <f t="shared" si="408"/>
        <v>0</v>
      </c>
      <c r="P408" s="64">
        <f t="shared" si="408"/>
        <v>0</v>
      </c>
      <c r="Q408" s="64">
        <f t="shared" si="408"/>
        <v>0</v>
      </c>
      <c r="R408" s="64">
        <f t="shared" si="408"/>
        <v>0</v>
      </c>
      <c r="S408" s="64">
        <f t="shared" si="408"/>
        <v>0</v>
      </c>
    </row>
    <row r="409" spans="1:19" x14ac:dyDescent="0.35">
      <c r="J409" s="46"/>
      <c r="K409" s="46"/>
      <c r="L409" s="46"/>
      <c r="M409" s="46"/>
      <c r="N409" s="46"/>
      <c r="O409" s="46"/>
      <c r="P409" s="46"/>
      <c r="Q409" s="46"/>
      <c r="R409" s="46"/>
      <c r="S409" s="46"/>
    </row>
    <row r="410" spans="1:19" x14ac:dyDescent="0.35">
      <c r="N410" s="46"/>
      <c r="O410" s="46"/>
      <c r="P410" s="46"/>
      <c r="Q410" s="46"/>
      <c r="R410" s="46"/>
      <c r="S410" s="46"/>
    </row>
    <row r="411" spans="1:19" ht="15" thickBot="1" x14ac:dyDescent="0.4">
      <c r="A411" s="98" t="s">
        <v>235</v>
      </c>
      <c r="B411" s="95"/>
      <c r="C411" s="95"/>
      <c r="D411" s="95"/>
      <c r="E411" s="95"/>
      <c r="F411" s="95"/>
      <c r="G411" s="95"/>
      <c r="H411" s="95"/>
      <c r="I411" s="24" t="s">
        <v>232</v>
      </c>
      <c r="J411" s="95"/>
      <c r="K411" s="95"/>
      <c r="L411" s="95"/>
      <c r="M411" s="95"/>
      <c r="N411" s="95"/>
      <c r="O411" s="95"/>
      <c r="P411" s="95"/>
      <c r="Q411" s="95"/>
      <c r="R411" s="95"/>
      <c r="S411" s="95"/>
    </row>
    <row r="412" spans="1:19" ht="15" thickBot="1" x14ac:dyDescent="0.4">
      <c r="A412" s="8" t="str" cm="1">
        <f t="array" ref="A412:A451">TD_service_codes</f>
        <v>WN127</v>
      </c>
      <c r="B412" s="95" t="s">
        <v>276</v>
      </c>
      <c r="C412" s="8" t="s">
        <v>323</v>
      </c>
      <c r="D412" s="95"/>
      <c r="E412" s="207">
        <f>F412*(1+$F$453)</f>
        <v>545505.29114825313</v>
      </c>
      <c r="F412" s="207">
        <f>IF($B$3="Prices",(F148*F19),IF($B$3="Costs",'Top Down inputs'!D273,"Error"))</f>
        <v>415437.52979553206</v>
      </c>
      <c r="G412" s="207">
        <f>IF($B$3="Prices",(G148*G19),IF($B$3="Costs",'Top Down inputs'!E273,"Error"))</f>
        <v>15825.438739229072</v>
      </c>
      <c r="H412" s="207">
        <f>IF($B$3="Prices",(H148*H19),IF($B$3="Costs",'Top Down inputs'!F273,"Error"))</f>
        <v>16086.184798070703</v>
      </c>
      <c r="I412" s="207">
        <f>IF($B$3="Prices",(I148*I19),IF($B$3="Costs",'Top Down inputs'!G273,"Error"))</f>
        <v>13916.948258126004</v>
      </c>
      <c r="J412" s="207">
        <f>IF($B$3="Prices",(J148*J19),IF($B$3="Costs",'Top Down inputs'!H273,"Error"))</f>
        <v>11976.50087793736</v>
      </c>
      <c r="K412" s="207">
        <f>IF($B$3="Prices",(K148*K19),IF($B$3="Costs",'Top Down inputs'!I273,"Error"))</f>
        <v>8786.5359012269219</v>
      </c>
      <c r="L412" s="207">
        <f>IF($B$3="Prices",(L148*L19),IF($B$3="Costs",'Top Down inputs'!J273,"Error"))</f>
        <v>6147.0836639501413</v>
      </c>
      <c r="M412" s="207">
        <f>IF($B$3="Prices",(M148*M19),IF($B$3="Costs",'Top Down inputs'!K273,"Error"))</f>
        <v>4487.4241490331124</v>
      </c>
      <c r="N412" s="207">
        <f>IF($B$3="Prices",(N148*N19),IF($B$3="Costs",'Top Down inputs'!L273,"Error"))</f>
        <v>4058.2675158275965</v>
      </c>
      <c r="O412" s="63">
        <f t="shared" ref="O412:S423" si="409">(1+O369)*N412</f>
        <v>3317.3310227694519</v>
      </c>
      <c r="P412" s="63">
        <f t="shared" si="409"/>
        <v>2317.9347085312338</v>
      </c>
      <c r="Q412" s="63">
        <f t="shared" si="409"/>
        <v>421.25135823614562</v>
      </c>
      <c r="R412" s="63">
        <f t="shared" si="409"/>
        <v>421.25135823614562</v>
      </c>
      <c r="S412" s="63">
        <f t="shared" si="409"/>
        <v>421.25135823614562</v>
      </c>
    </row>
    <row r="413" spans="1:19" ht="15" thickBot="1" x14ac:dyDescent="0.4">
      <c r="A413" s="8" t="str">
        <v>WN346</v>
      </c>
      <c r="B413" s="95" t="s">
        <v>277</v>
      </c>
      <c r="C413" s="8" t="s">
        <v>323</v>
      </c>
      <c r="D413" s="95"/>
      <c r="E413" s="207">
        <f t="shared" ref="E413:E451" si="410">F413*(1+$F$453)</f>
        <v>1902.7611476365926</v>
      </c>
      <c r="F413" s="207">
        <f>IF($B$3="Prices",(F149*F20),IF($B$3="Costs",'Top Down inputs'!D274,"Error"))</f>
        <v>1449.0755704699989</v>
      </c>
      <c r="G413" s="207">
        <f>IF($B$3="Prices",(G149*G20),IF($B$3="Costs",'Top Down inputs'!E274,"Error"))</f>
        <v>278900.44682781911</v>
      </c>
      <c r="H413" s="207">
        <f>IF($B$3="Prices",(H149*H20),IF($B$3="Costs",'Top Down inputs'!F274,"Error"))</f>
        <v>223771.74551652491</v>
      </c>
      <c r="I413" s="207">
        <f>IF($B$3="Prices",(I149*I20),IF($B$3="Costs",'Top Down inputs'!G274,"Error"))</f>
        <v>192994.17721719964</v>
      </c>
      <c r="J413" s="207">
        <f>IF($B$3="Prices",(J149*J20),IF($B$3="Costs",'Top Down inputs'!H274,"Error"))</f>
        <v>165788.61684384767</v>
      </c>
      <c r="K413" s="207">
        <f>IF($B$3="Prices",(K149*K20),IF($B$3="Costs",'Top Down inputs'!I274,"Error"))</f>
        <v>122011.47746713426</v>
      </c>
      <c r="L413" s="207">
        <f>IF($B$3="Prices",(L149*L20),IF($B$3="Costs",'Top Down inputs'!J274,"Error"))</f>
        <v>84021.58107190147</v>
      </c>
      <c r="M413" s="207">
        <f>IF($B$3="Prices",(M149*M20),IF($B$3="Costs",'Top Down inputs'!K274,"Error"))</f>
        <v>61182.413159417578</v>
      </c>
      <c r="N413" s="207">
        <f>IF($B$3="Prices",(N149*N20),IF($B$3="Costs",'Top Down inputs'!L274,"Error"))</f>
        <v>54618.367584094325</v>
      </c>
      <c r="O413" s="63">
        <f t="shared" si="409"/>
        <v>44646.441983702556</v>
      </c>
      <c r="P413" s="63">
        <f t="shared" si="409"/>
        <v>31196.023784221074</v>
      </c>
      <c r="Q413" s="63">
        <f t="shared" si="409"/>
        <v>5669.4294892358175</v>
      </c>
      <c r="R413" s="63">
        <f t="shared" si="409"/>
        <v>5669.4294892358175</v>
      </c>
      <c r="S413" s="63">
        <f t="shared" si="409"/>
        <v>5669.4294892358175</v>
      </c>
    </row>
    <row r="414" spans="1:19" ht="15" thickBot="1" x14ac:dyDescent="0.4">
      <c r="A414" s="8" t="str">
        <v>WX130</v>
      </c>
      <c r="B414" s="95" t="s">
        <v>278</v>
      </c>
      <c r="C414" s="8" t="s">
        <v>323</v>
      </c>
      <c r="D414" s="95"/>
      <c r="E414" s="207">
        <f t="shared" si="410"/>
        <v>9459113.604337126</v>
      </c>
      <c r="F414" s="207">
        <f>IF($B$3="Prices",(F150*F21),IF($B$3="Costs",'Top Down inputs'!D275,"Error"))</f>
        <v>7203726.2582172696</v>
      </c>
      <c r="G414" s="207">
        <f>IF($B$3="Prices",(G150*G21),IF($B$3="Costs",'Top Down inputs'!E275,"Error"))</f>
        <v>3006857.5567864943</v>
      </c>
      <c r="H414" s="207">
        <f>IF($B$3="Prices",(H150*H21),IF($B$3="Costs",'Top Down inputs'!F275,"Error"))</f>
        <v>2367315.1169070257</v>
      </c>
      <c r="I414" s="207">
        <f>IF($B$3="Prices",(I150*I21),IF($B$3="Costs",'Top Down inputs'!G275,"Error"))</f>
        <v>2027932.7151968584</v>
      </c>
      <c r="J414" s="207">
        <f>IF($B$3="Prices",(J150*J21),IF($B$3="Costs",'Top Down inputs'!H275,"Error"))</f>
        <v>1722430.4196818748</v>
      </c>
      <c r="K414" s="207">
        <f>IF($B$3="Prices",(K150*K21),IF($B$3="Costs",'Top Down inputs'!I275,"Error"))</f>
        <v>1260839.1863920074</v>
      </c>
      <c r="L414" s="207">
        <f>IF($B$3="Prices",(L150*L21),IF($B$3="Costs",'Top Down inputs'!J275,"Error"))</f>
        <v>881063.05577281641</v>
      </c>
      <c r="M414" s="207">
        <f>IF($B$3="Prices",(M150*M21),IF($B$3="Costs",'Top Down inputs'!K275,"Error"))</f>
        <v>646246.14753979968</v>
      </c>
      <c r="N414" s="207">
        <f>IF($B$3="Prices",(N150*N21),IF($B$3="Costs",'Top Down inputs'!L275,"Error"))</f>
        <v>576813.83520126669</v>
      </c>
      <c r="O414" s="63">
        <f t="shared" si="409"/>
        <v>471502.29067281546</v>
      </c>
      <c r="P414" s="63">
        <f t="shared" si="409"/>
        <v>329455.07011540007</v>
      </c>
      <c r="Q414" s="63">
        <f t="shared" si="409"/>
        <v>59873.729511491452</v>
      </c>
      <c r="R414" s="63">
        <f t="shared" si="409"/>
        <v>59873.729511491452</v>
      </c>
      <c r="S414" s="63">
        <f t="shared" si="409"/>
        <v>59873.729511491452</v>
      </c>
    </row>
    <row r="415" spans="1:19" ht="15" thickBot="1" x14ac:dyDescent="0.4">
      <c r="A415" s="8" t="str">
        <v>WX347</v>
      </c>
      <c r="B415" s="95" t="s">
        <v>279</v>
      </c>
      <c r="C415" s="8" t="s">
        <v>323</v>
      </c>
      <c r="D415" s="95"/>
      <c r="E415" s="207">
        <f t="shared" si="410"/>
        <v>104992857.27012971</v>
      </c>
      <c r="F415" s="207">
        <f>IF($B$3="Prices",(F151*F22),IF($B$3="Costs",'Top Down inputs'!D276,"Error"))</f>
        <v>79958845.456227496</v>
      </c>
      <c r="G415" s="207">
        <f>IF($B$3="Prices",(G151*G22),IF($B$3="Costs",'Top Down inputs'!E276,"Error"))</f>
        <v>37646435.307590947</v>
      </c>
      <c r="H415" s="207">
        <f>IF($B$3="Prices",(H151*H22),IF($B$3="Costs",'Top Down inputs'!F276,"Error"))</f>
        <v>30667916.913133193</v>
      </c>
      <c r="I415" s="207">
        <f>IF($B$3="Prices",(I151*I22),IF($B$3="Costs",'Top Down inputs'!G276,"Error"))</f>
        <v>26967956.62822821</v>
      </c>
      <c r="J415" s="207">
        <f>IF($B$3="Prices",(J151*J22),IF($B$3="Costs",'Top Down inputs'!H276,"Error"))</f>
        <v>23047494.55351527</v>
      </c>
      <c r="K415" s="207">
        <f>IF($B$3="Prices",(K151*K22),IF($B$3="Costs",'Top Down inputs'!I276,"Error"))</f>
        <v>16923399.005743451</v>
      </c>
      <c r="L415" s="207">
        <f>IF($B$3="Prices",(L151*L22),IF($B$3="Costs",'Top Down inputs'!J276,"Error"))</f>
        <v>11767158.182075078</v>
      </c>
      <c r="M415" s="207">
        <f>IF($B$3="Prices",(M151*M22),IF($B$3="Costs",'Top Down inputs'!K276,"Error"))</f>
        <v>8546036.0120340958</v>
      </c>
      <c r="N415" s="207">
        <f>IF($B$3="Prices",(N151*N22),IF($B$3="Costs",'Top Down inputs'!L276,"Error"))</f>
        <v>7680697.8238526136</v>
      </c>
      <c r="O415" s="63">
        <f t="shared" si="409"/>
        <v>6278397.6335251788</v>
      </c>
      <c r="P415" s="63">
        <f t="shared" si="409"/>
        <v>4386935.0658165459</v>
      </c>
      <c r="Q415" s="63">
        <f t="shared" si="409"/>
        <v>797262.47170265939</v>
      </c>
      <c r="R415" s="63">
        <f t="shared" si="409"/>
        <v>797262.47170265939</v>
      </c>
      <c r="S415" s="63">
        <f t="shared" si="409"/>
        <v>797262.47170265939</v>
      </c>
    </row>
    <row r="416" spans="1:19" ht="15" thickBot="1" x14ac:dyDescent="0.4">
      <c r="A416" s="8" t="str">
        <v>WX129</v>
      </c>
      <c r="B416" s="95" t="s">
        <v>280</v>
      </c>
      <c r="C416" s="8" t="s">
        <v>13</v>
      </c>
      <c r="D416" s="95"/>
      <c r="E416" s="207">
        <f t="shared" si="410"/>
        <v>5686375.8290140908</v>
      </c>
      <c r="F416" s="207">
        <f>IF($B$3="Prices",(F152*F23),IF($B$3="Costs",'Top Down inputs'!D277,"Error"))</f>
        <v>4330542.6477570469</v>
      </c>
      <c r="G416" s="207">
        <f>IF($B$3="Prices",(G152*G23),IF($B$3="Costs",'Top Down inputs'!E277,"Error"))</f>
        <v>1749956.2506943094</v>
      </c>
      <c r="H416" s="207">
        <f>IF($B$3="Prices",(H152*H23),IF($B$3="Costs",'Top Down inputs'!F277,"Error"))</f>
        <v>1041300.7544695889</v>
      </c>
      <c r="I416" s="207">
        <f>IF($B$3="Prices",(I152*I23),IF($B$3="Costs",'Top Down inputs'!G277,"Error"))</f>
        <v>862164.89233240671</v>
      </c>
      <c r="J416" s="207">
        <f>IF($B$3="Prices",(J152*J23),IF($B$3="Costs",'Top Down inputs'!H277,"Error"))</f>
        <v>646863.4349912093</v>
      </c>
      <c r="K416" s="207">
        <f>IF($B$3="Prices",(K152*K23),IF($B$3="Costs",'Top Down inputs'!I277,"Error"))</f>
        <v>442981.10009737639</v>
      </c>
      <c r="L416" s="207">
        <f>IF($B$3="Prices",(L152*L23),IF($B$3="Costs",'Top Down inputs'!J277,"Error"))</f>
        <v>281615.27498656634</v>
      </c>
      <c r="M416" s="207">
        <f>IF($B$3="Prices",(M152*M23),IF($B$3="Costs",'Top Down inputs'!K277,"Error"))</f>
        <v>185455.92861428164</v>
      </c>
      <c r="N416" s="207">
        <f>IF($B$3="Prices",(N152*N23),IF($B$3="Costs",'Top Down inputs'!L277,"Error"))</f>
        <v>186170.08612633112</v>
      </c>
      <c r="O416" s="63">
        <f t="shared" si="409"/>
        <v>186170.08612633112</v>
      </c>
      <c r="P416" s="63">
        <f t="shared" si="409"/>
        <v>186170.08612633112</v>
      </c>
      <c r="Q416" s="63">
        <f t="shared" si="409"/>
        <v>186170.08612633112</v>
      </c>
      <c r="R416" s="63">
        <f t="shared" si="409"/>
        <v>186170.08612633112</v>
      </c>
      <c r="S416" s="63">
        <f t="shared" si="409"/>
        <v>186170.08612633112</v>
      </c>
    </row>
    <row r="417" spans="1:19" ht="15" thickBot="1" x14ac:dyDescent="0.4">
      <c r="A417" s="8" t="str">
        <v>WN123</v>
      </c>
      <c r="B417" s="95" t="s">
        <v>281</v>
      </c>
      <c r="C417" s="8" t="s">
        <v>13</v>
      </c>
      <c r="D417" s="95"/>
      <c r="E417" s="207">
        <f t="shared" si="410"/>
        <v>63.385722456080636</v>
      </c>
      <c r="F417" s="207">
        <f>IF($B$3="Prices",(F153*F24),IF($B$3="Costs",'Top Down inputs'!D278,"Error"))</f>
        <v>48.272323639667142</v>
      </c>
      <c r="G417" s="207">
        <f>IF($B$3="Prices",(G153*G24),IF($B$3="Costs",'Top Down inputs'!E278,"Error"))</f>
        <v>0</v>
      </c>
      <c r="H417" s="207">
        <f>IF($B$3="Prices",(H153*H24),IF($B$3="Costs",'Top Down inputs'!F278,"Error"))</f>
        <v>0</v>
      </c>
      <c r="I417" s="207">
        <f>IF($B$3="Prices",(I153*I24),IF($B$3="Costs",'Top Down inputs'!G278,"Error"))</f>
        <v>0</v>
      </c>
      <c r="J417" s="207">
        <f>IF($B$3="Prices",(J153*J24),IF($B$3="Costs",'Top Down inputs'!H278,"Error"))</f>
        <v>0</v>
      </c>
      <c r="K417" s="207">
        <f>IF($B$3="Prices",(K153*K24),IF($B$3="Costs",'Top Down inputs'!I278,"Error"))</f>
        <v>0</v>
      </c>
      <c r="L417" s="207">
        <f>IF($B$3="Prices",(L153*L24),IF($B$3="Costs",'Top Down inputs'!J278,"Error"))</f>
        <v>0</v>
      </c>
      <c r="M417" s="207">
        <f>IF($B$3="Prices",(M153*M24),IF($B$3="Costs",'Top Down inputs'!K278,"Error"))</f>
        <v>0</v>
      </c>
      <c r="N417" s="207">
        <f>IF($B$3="Prices",(N153*N24),IF($B$3="Costs",'Top Down inputs'!L278,"Error"))</f>
        <v>0</v>
      </c>
      <c r="O417" s="63">
        <f t="shared" si="409"/>
        <v>0</v>
      </c>
      <c r="P417" s="63">
        <f t="shared" si="409"/>
        <v>0</v>
      </c>
      <c r="Q417" s="63">
        <f t="shared" si="409"/>
        <v>0</v>
      </c>
      <c r="R417" s="63">
        <f t="shared" si="409"/>
        <v>0</v>
      </c>
      <c r="S417" s="63">
        <f t="shared" si="409"/>
        <v>0</v>
      </c>
    </row>
    <row r="418" spans="1:19" ht="15" thickBot="1" x14ac:dyDescent="0.4">
      <c r="A418" s="8" t="str">
        <v>WN300</v>
      </c>
      <c r="B418" s="95" t="s">
        <v>282</v>
      </c>
      <c r="C418" s="8" t="s">
        <v>323</v>
      </c>
      <c r="D418" s="95"/>
      <c r="E418" s="207">
        <f t="shared" si="410"/>
        <v>57857653.942346863</v>
      </c>
      <c r="F418" s="207">
        <f>IF($B$3="Prices",(F154*F25),IF($B$3="Costs",'Top Down inputs'!D279,"Error"))</f>
        <v>44062342.242324702</v>
      </c>
      <c r="G418" s="207">
        <f>IF($B$3="Prices",(G154*G25),IF($B$3="Costs",'Top Down inputs'!E279,"Error"))</f>
        <v>13563674.619297516</v>
      </c>
      <c r="H418" s="207">
        <f>IF($B$3="Prices",(H154*H25),IF($B$3="Costs",'Top Down inputs'!F279,"Error"))</f>
        <v>12348042.174465761</v>
      </c>
      <c r="I418" s="207">
        <f>IF($B$3="Prices",(I154*I25),IF($B$3="Costs",'Top Down inputs'!G279,"Error"))</f>
        <v>10247443.46505883</v>
      </c>
      <c r="J418" s="207">
        <f>IF($B$3="Prices",(J154*J25),IF($B$3="Costs",'Top Down inputs'!H279,"Error"))</f>
        <v>7841874.5636073491</v>
      </c>
      <c r="K418" s="207">
        <f>IF($B$3="Prices",(K154*K25),IF($B$3="Costs",'Top Down inputs'!I279,"Error"))</f>
        <v>5013959.8151008682</v>
      </c>
      <c r="L418" s="207">
        <f>IF($B$3="Prices",(L154*L25),IF($B$3="Costs",'Top Down inputs'!J279,"Error"))</f>
        <v>2449774.963377492</v>
      </c>
      <c r="M418" s="207">
        <f>IF($B$3="Prices",(M154*M25),IF($B$3="Costs",'Top Down inputs'!K279,"Error"))</f>
        <v>702381.21504286444</v>
      </c>
      <c r="N418" s="207">
        <f>IF($B$3="Prices",(N154*N25),IF($B$3="Costs",'Top Down inputs'!L279,"Error"))</f>
        <v>0</v>
      </c>
      <c r="O418" s="63">
        <f t="shared" si="409"/>
        <v>0</v>
      </c>
      <c r="P418" s="63">
        <f t="shared" si="409"/>
        <v>0</v>
      </c>
      <c r="Q418" s="63">
        <f t="shared" si="409"/>
        <v>0</v>
      </c>
      <c r="R418" s="63">
        <f t="shared" si="409"/>
        <v>0</v>
      </c>
      <c r="S418" s="63">
        <f t="shared" si="409"/>
        <v>0</v>
      </c>
    </row>
    <row r="419" spans="1:19" ht="15" thickBot="1" x14ac:dyDescent="0.4">
      <c r="A419" s="8" t="str">
        <v>WN301</v>
      </c>
      <c r="B419" s="95" t="s">
        <v>283</v>
      </c>
      <c r="C419" s="8" t="s">
        <v>323</v>
      </c>
      <c r="D419" s="95"/>
      <c r="E419" s="207">
        <f t="shared" si="410"/>
        <v>22885286.604250658</v>
      </c>
      <c r="F419" s="207">
        <f>IF($B$3="Prices",(F155*F26),IF($B$3="Costs",'Top Down inputs'!D280,"Error"))</f>
        <v>17428624.597792994</v>
      </c>
      <c r="G419" s="207">
        <f>IF($B$3="Prices",(G155*G26),IF($B$3="Costs",'Top Down inputs'!E280,"Error"))</f>
        <v>4465608.4052586602</v>
      </c>
      <c r="H419" s="207">
        <f>IF($B$3="Prices",(H155*H26),IF($B$3="Costs",'Top Down inputs'!F280,"Error"))</f>
        <v>4732359.6961962357</v>
      </c>
      <c r="I419" s="207">
        <f>IF($B$3="Prices",(I155*I26),IF($B$3="Costs",'Top Down inputs'!G280,"Error"))</f>
        <v>3951909.888298193</v>
      </c>
      <c r="J419" s="207">
        <f>IF($B$3="Prices",(J155*J26),IF($B$3="Costs",'Top Down inputs'!H280,"Error"))</f>
        <v>3001179.3061455921</v>
      </c>
      <c r="K419" s="207">
        <f>IF($B$3="Prices",(K155*K26),IF($B$3="Costs",'Top Down inputs'!I280,"Error"))</f>
        <v>1925834.7471309907</v>
      </c>
      <c r="L419" s="207">
        <f>IF($B$3="Prices",(L155*L26),IF($B$3="Costs",'Top Down inputs'!J280,"Error"))</f>
        <v>933459.6591926266</v>
      </c>
      <c r="M419" s="207">
        <f>IF($B$3="Prices",(M155*M26),IF($B$3="Costs",'Top Down inputs'!K280,"Error"))</f>
        <v>269917.48507118667</v>
      </c>
      <c r="N419" s="207">
        <f>IF($B$3="Prices",(N155*N26),IF($B$3="Costs",'Top Down inputs'!L280,"Error"))</f>
        <v>0</v>
      </c>
      <c r="O419" s="63">
        <f t="shared" si="409"/>
        <v>0</v>
      </c>
      <c r="P419" s="63">
        <f t="shared" si="409"/>
        <v>0</v>
      </c>
      <c r="Q419" s="63">
        <f t="shared" si="409"/>
        <v>0</v>
      </c>
      <c r="R419" s="63">
        <f t="shared" si="409"/>
        <v>0</v>
      </c>
      <c r="S419" s="63">
        <f t="shared" si="409"/>
        <v>0</v>
      </c>
    </row>
    <row r="420" spans="1:19" ht="15" thickBot="1" x14ac:dyDescent="0.4">
      <c r="A420" s="8" t="str">
        <v>WX310</v>
      </c>
      <c r="B420" s="95" t="s">
        <v>284</v>
      </c>
      <c r="C420" s="8" t="s">
        <v>323</v>
      </c>
      <c r="D420" s="95"/>
      <c r="E420" s="207">
        <f t="shared" si="410"/>
        <v>49666918.014887005</v>
      </c>
      <c r="F420" s="207">
        <f>IF($B$3="Prices",(F156*F27),IF($B$3="Costs",'Top Down inputs'!D281,"Error"))</f>
        <v>37824567.547694527</v>
      </c>
      <c r="G420" s="207">
        <f>IF($B$3="Prices",(G156*G27),IF($B$3="Costs",'Top Down inputs'!E281,"Error"))</f>
        <v>17929610.808731798</v>
      </c>
      <c r="H420" s="207">
        <f>IF($B$3="Prices",(H156*H27),IF($B$3="Costs",'Top Down inputs'!F281,"Error"))</f>
        <v>14404244.499251135</v>
      </c>
      <c r="I420" s="207">
        <f>IF($B$3="Prices",(I156*I27),IF($B$3="Costs",'Top Down inputs'!G281,"Error"))</f>
        <v>12111345.876985241</v>
      </c>
      <c r="J420" s="207">
        <f>IF($B$3="Prices",(J156*J27),IF($B$3="Costs",'Top Down inputs'!H281,"Error"))</f>
        <v>9231287.5466375202</v>
      </c>
      <c r="K420" s="207">
        <f>IF($B$3="Prices",(K156*K27),IF($B$3="Costs",'Top Down inputs'!I281,"Error"))</f>
        <v>5954650.9395076688</v>
      </c>
      <c r="L420" s="207">
        <f>IF($B$3="Prices",(L156*L27),IF($B$3="Costs",'Top Down inputs'!J281,"Error"))</f>
        <v>2901562.7326234202</v>
      </c>
      <c r="M420" s="207">
        <f>IF($B$3="Prices",(M156*M27),IF($B$3="Costs",'Top Down inputs'!K281,"Error"))</f>
        <v>838120.68638464261</v>
      </c>
      <c r="N420" s="207">
        <f>IF($B$3="Prices",(N156*N27),IF($B$3="Costs",'Top Down inputs'!L281,"Error"))</f>
        <v>0</v>
      </c>
      <c r="O420" s="63">
        <f t="shared" si="409"/>
        <v>0</v>
      </c>
      <c r="P420" s="63">
        <f t="shared" si="409"/>
        <v>0</v>
      </c>
      <c r="Q420" s="63">
        <f t="shared" si="409"/>
        <v>0</v>
      </c>
      <c r="R420" s="63">
        <f t="shared" si="409"/>
        <v>0</v>
      </c>
      <c r="S420" s="63">
        <f t="shared" si="409"/>
        <v>0</v>
      </c>
    </row>
    <row r="421" spans="1:19" ht="15" thickBot="1" x14ac:dyDescent="0.4">
      <c r="A421" s="8" t="str">
        <v>WX311</v>
      </c>
      <c r="B421" s="95" t="s">
        <v>285</v>
      </c>
      <c r="C421" s="8" t="s">
        <v>323</v>
      </c>
      <c r="D421" s="95"/>
      <c r="E421" s="207">
        <f t="shared" si="410"/>
        <v>33105546.418673158</v>
      </c>
      <c r="F421" s="207">
        <f>IF($B$3="Prices",(F157*F28),IF($B$3="Costs",'Top Down inputs'!D282,"Error"))</f>
        <v>25212012.880306125</v>
      </c>
      <c r="G421" s="207">
        <f>IF($B$3="Prices",(G157*G28),IF($B$3="Costs",'Top Down inputs'!E282,"Error"))</f>
        <v>9090283.3303618114</v>
      </c>
      <c r="H421" s="207">
        <f>IF($B$3="Prices",(H157*H28),IF($B$3="Costs",'Top Down inputs'!F282,"Error"))</f>
        <v>10054143.938144775</v>
      </c>
      <c r="I421" s="207">
        <f>IF($B$3="Prices",(I157*I28),IF($B$3="Costs",'Top Down inputs'!G282,"Error"))</f>
        <v>8270762.045700728</v>
      </c>
      <c r="J421" s="207">
        <f>IF($B$3="Prices",(J157*J28),IF($B$3="Costs",'Top Down inputs'!H282,"Error"))</f>
        <v>6289616.3997804904</v>
      </c>
      <c r="K421" s="207">
        <f>IF($B$3="Prices",(K157*K28),IF($B$3="Costs",'Top Down inputs'!I282,"Error"))</f>
        <v>4049055.3680639607</v>
      </c>
      <c r="L421" s="207">
        <f>IF($B$3="Prices",(L157*L28),IF($B$3="Costs",'Top Down inputs'!J282,"Error"))</f>
        <v>1963760.9723201904</v>
      </c>
      <c r="M421" s="207">
        <f>IF($B$3="Prices",(M157*M28),IF($B$3="Costs",'Top Down inputs'!K282,"Error"))</f>
        <v>568138.12313401536</v>
      </c>
      <c r="N421" s="207">
        <f>IF($B$3="Prices",(N157*N28),IF($B$3="Costs",'Top Down inputs'!L282,"Error"))</f>
        <v>0</v>
      </c>
      <c r="O421" s="63">
        <f t="shared" si="409"/>
        <v>0</v>
      </c>
      <c r="P421" s="63">
        <f t="shared" si="409"/>
        <v>0</v>
      </c>
      <c r="Q421" s="63">
        <f t="shared" si="409"/>
        <v>0</v>
      </c>
      <c r="R421" s="63">
        <f t="shared" si="409"/>
        <v>0</v>
      </c>
      <c r="S421" s="63">
        <f t="shared" si="409"/>
        <v>0</v>
      </c>
    </row>
    <row r="422" spans="1:19" ht="15" thickBot="1" x14ac:dyDescent="0.4">
      <c r="A422" s="8" t="str">
        <v>WN302</v>
      </c>
      <c r="B422" s="95" t="s">
        <v>286</v>
      </c>
      <c r="C422" s="8" t="s">
        <v>13</v>
      </c>
      <c r="D422" s="95"/>
      <c r="E422" s="207">
        <f t="shared" si="410"/>
        <v>729381.69407984044</v>
      </c>
      <c r="F422" s="207">
        <f>IF($B$3="Prices",(F158*F29),IF($B$3="Costs",'Top Down inputs'!D283,"Error"))</f>
        <v>555471.29273262911</v>
      </c>
      <c r="G422" s="207">
        <f>IF($B$3="Prices",(G158*G29),IF($B$3="Costs",'Top Down inputs'!E283,"Error"))</f>
        <v>140255.47285848262</v>
      </c>
      <c r="H422" s="207">
        <f>IF($B$3="Prices",(H158*H29),IF($B$3="Costs",'Top Down inputs'!F283,"Error"))</f>
        <v>119514.70921723498</v>
      </c>
      <c r="I422" s="207">
        <f>IF($B$3="Prices",(I158*I29),IF($B$3="Costs",'Top Down inputs'!G283,"Error"))</f>
        <v>92012.183081452531</v>
      </c>
      <c r="J422" s="207">
        <f>IF($B$3="Prices",(J158*J29),IF($B$3="Costs",'Top Down inputs'!H283,"Error"))</f>
        <v>62764.598416794688</v>
      </c>
      <c r="K422" s="207">
        <f>IF($B$3="Prices",(K158*K29),IF($B$3="Costs",'Top Down inputs'!I283,"Error"))</f>
        <v>35772.480691549034</v>
      </c>
      <c r="L422" s="207">
        <f>IF($B$3="Prices",(L158*L29),IF($B$3="Costs",'Top Down inputs'!J283,"Error"))</f>
        <v>15051.773700053527</v>
      </c>
      <c r="M422" s="207">
        <f>IF($B$3="Prices",(M158*M29),IF($B$3="Costs",'Top Down inputs'!K283,"Error"))</f>
        <v>3613.6027627791282</v>
      </c>
      <c r="N422" s="207">
        <f>IF($B$3="Prices",(N158*N29),IF($B$3="Costs",'Top Down inputs'!L283,"Error"))</f>
        <v>0</v>
      </c>
      <c r="O422" s="63">
        <f t="shared" si="409"/>
        <v>0</v>
      </c>
      <c r="P422" s="63">
        <f t="shared" si="409"/>
        <v>0</v>
      </c>
      <c r="Q422" s="63">
        <f t="shared" si="409"/>
        <v>0</v>
      </c>
      <c r="R422" s="63">
        <f t="shared" si="409"/>
        <v>0</v>
      </c>
      <c r="S422" s="63">
        <f t="shared" si="409"/>
        <v>0</v>
      </c>
    </row>
    <row r="423" spans="1:19" ht="15" thickBot="1" x14ac:dyDescent="0.4">
      <c r="A423" s="8" t="str">
        <v>WX312</v>
      </c>
      <c r="B423" s="95" t="s">
        <v>287</v>
      </c>
      <c r="C423" s="8" t="s">
        <v>13</v>
      </c>
      <c r="D423" s="95"/>
      <c r="E423" s="207">
        <f t="shared" si="410"/>
        <v>1050717.6246518311</v>
      </c>
      <c r="F423" s="207">
        <f>IF($B$3="Prices",(F159*F30),IF($B$3="Costs",'Top Down inputs'!D284,"Error"))</f>
        <v>800189.36861119326</v>
      </c>
      <c r="G423" s="207">
        <f>IF($B$3="Prices",(G159*G30),IF($B$3="Costs",'Top Down inputs'!E284,"Error"))</f>
        <v>162406.09580857912</v>
      </c>
      <c r="H423" s="207">
        <f>IF($B$3="Prices",(H159*H30),IF($B$3="Costs",'Top Down inputs'!F284,"Error"))</f>
        <v>145040.54944001505</v>
      </c>
      <c r="I423" s="207">
        <f>IF($B$3="Prices",(I159*I30),IF($B$3="Costs",'Top Down inputs'!G284,"Error"))</f>
        <v>111761.34085816966</v>
      </c>
      <c r="J423" s="207">
        <f>IF($B$3="Prices",(J159*J30),IF($B$3="Costs",'Top Down inputs'!H284,"Error"))</f>
        <v>76609.807711315036</v>
      </c>
      <c r="K423" s="207">
        <f>IF($B$3="Prices",(K159*K30),IF($B$3="Costs",'Top Down inputs'!I284,"Error"))</f>
        <v>43657.282201046262</v>
      </c>
      <c r="L423" s="207">
        <f>IF($B$3="Prices",(L159*L30),IF($B$3="Costs",'Top Down inputs'!J284,"Error"))</f>
        <v>18339.449110383914</v>
      </c>
      <c r="M423" s="207">
        <f>IF($B$3="Prices",(M159*M30),IF($B$3="Costs",'Top Down inputs'!K284,"Error"))</f>
        <v>4412.9344147307938</v>
      </c>
      <c r="N423" s="207">
        <f>IF($B$3="Prices",(N159*N30),IF($B$3="Costs",'Top Down inputs'!L284,"Error"))</f>
        <v>0</v>
      </c>
      <c r="O423" s="63">
        <f t="shared" si="409"/>
        <v>0</v>
      </c>
      <c r="P423" s="63">
        <f t="shared" si="409"/>
        <v>0</v>
      </c>
      <c r="Q423" s="63">
        <f t="shared" si="409"/>
        <v>0</v>
      </c>
      <c r="R423" s="63">
        <f t="shared" si="409"/>
        <v>0</v>
      </c>
      <c r="S423" s="63">
        <f t="shared" si="409"/>
        <v>0</v>
      </c>
    </row>
    <row r="424" spans="1:19" s="95" customFormat="1" ht="15" thickBot="1" x14ac:dyDescent="0.4">
      <c r="A424" s="8" t="str">
        <v>WX338</v>
      </c>
      <c r="B424" s="95" t="s">
        <v>288</v>
      </c>
      <c r="C424" s="8" t="s">
        <v>13</v>
      </c>
      <c r="E424" s="207">
        <f t="shared" si="410"/>
        <v>978783.96015195455</v>
      </c>
      <c r="F424" s="207">
        <f>IF($B$3="Prices",(F160*F31),IF($B$3="Costs",'Top Down inputs'!D285,"Error"))</f>
        <v>745407.23473662429</v>
      </c>
      <c r="G424" s="207">
        <f>IF($B$3="Prices",(G160*G31),IF($B$3="Costs",'Top Down inputs'!E285,"Error"))</f>
        <v>173950.72176110584</v>
      </c>
      <c r="H424" s="207">
        <f>IF($B$3="Prices",(H160*H31),IF($B$3="Costs",'Top Down inputs'!F285,"Error"))</f>
        <v>147453.4409579786</v>
      </c>
      <c r="I424" s="207">
        <f>IF($B$3="Prices",(I160*I31),IF($B$3="Costs",'Top Down inputs'!G285,"Error"))</f>
        <v>112619.81965790165</v>
      </c>
      <c r="J424" s="207">
        <f>IF($B$3="Prices",(J160*J31),IF($B$3="Costs",'Top Down inputs'!H285,"Error"))</f>
        <v>76635.848634220951</v>
      </c>
      <c r="K424" s="207">
        <f>IF($B$3="Prices",(K160*K31),IF($B$3="Costs",'Top Down inputs'!I285,"Error"))</f>
        <v>43447.011273115793</v>
      </c>
      <c r="L424" s="207">
        <f>IF($B$3="Prices",(L160*L31),IF($B$3="Costs",'Top Down inputs'!J285,"Error"))</f>
        <v>18162.097781151653</v>
      </c>
      <c r="M424" s="207">
        <f>IF($B$3="Prices",(M160*M31),IF($B$3="Costs",'Top Down inputs'!K285,"Error"))</f>
        <v>4352.1656988666218</v>
      </c>
      <c r="N424" s="207">
        <f>IF($B$3="Prices",(N160*N31),IF($B$3="Costs",'Top Down inputs'!L285,"Error"))</f>
        <v>0</v>
      </c>
      <c r="O424" s="63">
        <f t="shared" ref="O424:S439" si="411">(1+O381)*N424</f>
        <v>0</v>
      </c>
      <c r="P424" s="63">
        <f t="shared" si="411"/>
        <v>0</v>
      </c>
      <c r="Q424" s="63">
        <f t="shared" si="411"/>
        <v>0</v>
      </c>
      <c r="R424" s="63">
        <f t="shared" si="411"/>
        <v>0</v>
      </c>
      <c r="S424" s="63">
        <f t="shared" si="411"/>
        <v>0</v>
      </c>
    </row>
    <row r="425" spans="1:19" s="95" customFormat="1" ht="15" thickBot="1" x14ac:dyDescent="0.4">
      <c r="A425" s="8" t="str">
        <v>WN336</v>
      </c>
      <c r="B425" s="95" t="s">
        <v>289</v>
      </c>
      <c r="C425" s="8" t="s">
        <v>13</v>
      </c>
      <c r="E425" s="207">
        <f t="shared" si="410"/>
        <v>580824.35175335209</v>
      </c>
      <c r="F425" s="207">
        <f>IF($B$3="Prices",(F161*F32),IF($B$3="Costs",'Top Down inputs'!D286,"Error"))</f>
        <v>442335.27676622703</v>
      </c>
      <c r="G425" s="207">
        <f>IF($B$3="Prices",(G161*G32),IF($B$3="Costs",'Top Down inputs'!E286,"Error"))</f>
        <v>95541.764566554688</v>
      </c>
      <c r="H425" s="207">
        <f>IF($B$3="Prices",(H161*H32),IF($B$3="Costs",'Top Down inputs'!F286,"Error"))</f>
        <v>84632.140443913449</v>
      </c>
      <c r="I425" s="207">
        <f>IF($B$3="Prices",(I161*I32),IF($B$3="Costs",'Top Down inputs'!G286,"Error"))</f>
        <v>64608.927014173642</v>
      </c>
      <c r="J425" s="207">
        <f>IF($B$3="Prices",(J161*J32),IF($B$3="Costs",'Top Down inputs'!H286,"Error"))</f>
        <v>43877.411023402026</v>
      </c>
      <c r="K425" s="207">
        <f>IF($B$3="Prices",(K161*K32),IF($B$3="Costs",'Top Down inputs'!I286,"Error"))</f>
        <v>24879.132356568887</v>
      </c>
      <c r="L425" s="207">
        <f>IF($B$3="Prices",(L161*L32),IF($B$3="Costs",'Top Down inputs'!J286,"Error"))</f>
        <v>10404.187465781513</v>
      </c>
      <c r="M425" s="207">
        <f>IF($B$3="Prices",(M161*M32),IF($B$3="Costs",'Top Down inputs'!K286,"Error"))</f>
        <v>2490.4634489337404</v>
      </c>
      <c r="N425" s="207">
        <f>IF($B$3="Prices",(N161*N32),IF($B$3="Costs",'Top Down inputs'!L286,"Error"))</f>
        <v>0</v>
      </c>
      <c r="O425" s="63">
        <f t="shared" si="411"/>
        <v>0</v>
      </c>
      <c r="P425" s="63">
        <f t="shared" si="411"/>
        <v>0</v>
      </c>
      <c r="Q425" s="63">
        <f t="shared" si="411"/>
        <v>0</v>
      </c>
      <c r="R425" s="63">
        <f t="shared" si="411"/>
        <v>0</v>
      </c>
      <c r="S425" s="63">
        <f t="shared" si="411"/>
        <v>0</v>
      </c>
    </row>
    <row r="426" spans="1:19" s="95" customFormat="1" ht="15" thickBot="1" x14ac:dyDescent="0.4">
      <c r="A426" s="8" t="str">
        <v>WN303</v>
      </c>
      <c r="B426" s="95" t="s">
        <v>290</v>
      </c>
      <c r="C426" s="8" t="s">
        <v>13</v>
      </c>
      <c r="E426" s="207">
        <f t="shared" si="410"/>
        <v>5820928.082491749</v>
      </c>
      <c r="F426" s="207">
        <f>IF($B$3="Prices",(F162*F33),IF($B$3="Costs",'Top Down inputs'!D287,"Error"))</f>
        <v>4433012.8835553443</v>
      </c>
      <c r="G426" s="207">
        <f>IF($B$3="Prices",(G162*G33),IF($B$3="Costs",'Top Down inputs'!E287,"Error"))</f>
        <v>949962.33265489899</v>
      </c>
      <c r="H426" s="207">
        <f>IF($B$3="Prices",(H162*H33),IF($B$3="Costs",'Top Down inputs'!F287,"Error"))</f>
        <v>892310.08751554543</v>
      </c>
      <c r="I426" s="207">
        <f>IF($B$3="Prices",(I162*I33),IF($B$3="Costs",'Top Down inputs'!G287,"Error"))</f>
        <v>681045.20114665921</v>
      </c>
      <c r="J426" s="207">
        <f>IF($B$3="Prices",(J162*J33),IF($B$3="Costs",'Top Down inputs'!H287,"Error"))</f>
        <v>461735.20078963734</v>
      </c>
      <c r="K426" s="207">
        <f>IF($B$3="Prices",(K162*K33),IF($B$3="Costs",'Top Down inputs'!I287,"Error"))</f>
        <v>261789.70694117332</v>
      </c>
      <c r="L426" s="207">
        <f>IF($B$3="Prices",(L162*L33),IF($B$3="Costs",'Top Down inputs'!J287,"Error"))</f>
        <v>109589.15759251222</v>
      </c>
      <c r="M426" s="207">
        <f>IF($B$3="Prices",(M162*M33),IF($B$3="Costs",'Top Down inputs'!K287,"Error"))</f>
        <v>26217.35388762008</v>
      </c>
      <c r="N426" s="207">
        <f>IF($B$3="Prices",(N162*N33),IF($B$3="Costs",'Top Down inputs'!L287,"Error"))</f>
        <v>0</v>
      </c>
      <c r="O426" s="63">
        <f t="shared" si="411"/>
        <v>0</v>
      </c>
      <c r="P426" s="63">
        <f t="shared" si="411"/>
        <v>0</v>
      </c>
      <c r="Q426" s="63">
        <f t="shared" si="411"/>
        <v>0</v>
      </c>
      <c r="R426" s="63">
        <f t="shared" si="411"/>
        <v>0</v>
      </c>
      <c r="S426" s="63">
        <f t="shared" si="411"/>
        <v>0</v>
      </c>
    </row>
    <row r="427" spans="1:19" s="95" customFormat="1" ht="15" thickBot="1" x14ac:dyDescent="0.4">
      <c r="A427" s="8" t="str">
        <v>WN337</v>
      </c>
      <c r="B427" s="95" t="s">
        <v>291</v>
      </c>
      <c r="C427" s="8" t="s">
        <v>13</v>
      </c>
      <c r="E427" s="207">
        <f t="shared" si="410"/>
        <v>5019735.7299241247</v>
      </c>
      <c r="F427" s="207">
        <f>IF($B$3="Prices",(F163*F34),IF($B$3="Costs",'Top Down inputs'!D288,"Error"))</f>
        <v>3822853.1339750118</v>
      </c>
      <c r="G427" s="207">
        <f>IF($B$3="Prices",(G163*G34),IF($B$3="Costs",'Top Down inputs'!E288,"Error"))</f>
        <v>895910.35887774767</v>
      </c>
      <c r="H427" s="207">
        <f>IF($B$3="Prices",(H163*H34),IF($B$3="Costs",'Top Down inputs'!F288,"Error"))</f>
        <v>902516.49112278712</v>
      </c>
      <c r="I427" s="207">
        <f>IF($B$3="Prices",(I163*I34),IF($B$3="Costs",'Top Down inputs'!G288,"Error"))</f>
        <v>695394.52248434827</v>
      </c>
      <c r="J427" s="207">
        <f>IF($B$3="Prices",(J163*J34),IF($B$3="Costs",'Top Down inputs'!H288,"Error"))</f>
        <v>475512.28261058993</v>
      </c>
      <c r="K427" s="207">
        <f>IF($B$3="Prices",(K163*K34),IF($B$3="Costs",'Top Down inputs'!I288,"Error"))</f>
        <v>271024.06089004141</v>
      </c>
      <c r="L427" s="207">
        <f>IF($B$3="Prices",(L163*L34),IF($B$3="Costs",'Top Down inputs'!J288,"Error"))</f>
        <v>114005.99093980498</v>
      </c>
      <c r="M427" s="207">
        <f>IF($B$3="Prices",(M163*M34),IF($B$3="Costs",'Top Down inputs'!K288,"Error"))</f>
        <v>27411.805176268834</v>
      </c>
      <c r="N427" s="207">
        <f>IF($B$3="Prices",(N163*N34),IF($B$3="Costs",'Top Down inputs'!L288,"Error"))</f>
        <v>0</v>
      </c>
      <c r="O427" s="63">
        <f t="shared" si="411"/>
        <v>0</v>
      </c>
      <c r="P427" s="63">
        <f t="shared" si="411"/>
        <v>0</v>
      </c>
      <c r="Q427" s="63">
        <f t="shared" si="411"/>
        <v>0</v>
      </c>
      <c r="R427" s="63">
        <f t="shared" si="411"/>
        <v>0</v>
      </c>
      <c r="S427" s="63">
        <f t="shared" si="411"/>
        <v>0</v>
      </c>
    </row>
    <row r="428" spans="1:19" s="95" customFormat="1" ht="15" thickBot="1" x14ac:dyDescent="0.4">
      <c r="A428" s="8" t="str">
        <v>WX313</v>
      </c>
      <c r="B428" s="95" t="s">
        <v>292</v>
      </c>
      <c r="C428" s="8" t="s">
        <v>13</v>
      </c>
      <c r="E428" s="207">
        <f t="shared" si="410"/>
        <v>4992147.2293755235</v>
      </c>
      <c r="F428" s="207">
        <f>IF($B$3="Prices",(F164*F35),IF($B$3="Costs",'Top Down inputs'!D289,"Error"))</f>
        <v>3801842.7080366155</v>
      </c>
      <c r="G428" s="207">
        <f>IF($B$3="Prices",(G164*G35),IF($B$3="Costs",'Top Down inputs'!E289,"Error"))</f>
        <v>1282500.3665368159</v>
      </c>
      <c r="H428" s="207">
        <f>IF($B$3="Prices",(H164*H35),IF($B$3="Costs",'Top Down inputs'!F289,"Error"))</f>
        <v>1059950.7748043968</v>
      </c>
      <c r="I428" s="207">
        <f>IF($B$3="Prices",(I164*I35),IF($B$3="Costs",'Top Down inputs'!G289,"Error"))</f>
        <v>809987.40115753782</v>
      </c>
      <c r="J428" s="207">
        <f>IF($B$3="Prices",(J164*J35),IF($B$3="Costs",'Top Down inputs'!H289,"Error"))</f>
        <v>551092.90470977733</v>
      </c>
      <c r="K428" s="207">
        <f>IF($B$3="Prices",(K164*K35),IF($B$3="Costs",'Top Down inputs'!I289,"Error"))</f>
        <v>312469.54775407643</v>
      </c>
      <c r="L428" s="207">
        <f>IF($B$3="Prices",(L164*L35),IF($B$3="Costs",'Top Down inputs'!J289,"Error"))</f>
        <v>130683.85930349257</v>
      </c>
      <c r="M428" s="207">
        <f>IF($B$3="Prices",(M164*M35),IF($B$3="Costs",'Top Down inputs'!K289,"Error"))</f>
        <v>31322.647328323081</v>
      </c>
      <c r="N428" s="207">
        <f>IF($B$3="Prices",(N164*N35),IF($B$3="Costs",'Top Down inputs'!L289,"Error"))</f>
        <v>0</v>
      </c>
      <c r="O428" s="63">
        <f t="shared" si="411"/>
        <v>0</v>
      </c>
      <c r="P428" s="63">
        <f t="shared" si="411"/>
        <v>0</v>
      </c>
      <c r="Q428" s="63">
        <f t="shared" si="411"/>
        <v>0</v>
      </c>
      <c r="R428" s="63">
        <f t="shared" si="411"/>
        <v>0</v>
      </c>
      <c r="S428" s="63">
        <f t="shared" si="411"/>
        <v>0</v>
      </c>
    </row>
    <row r="429" spans="1:19" s="95" customFormat="1" ht="15" thickBot="1" x14ac:dyDescent="0.4">
      <c r="A429" s="8" t="str">
        <v>WX339</v>
      </c>
      <c r="B429" s="95" t="s">
        <v>293</v>
      </c>
      <c r="C429" s="8" t="s">
        <v>13</v>
      </c>
      <c r="E429" s="207">
        <f t="shared" si="410"/>
        <v>14159636.746121984</v>
      </c>
      <c r="F429" s="207">
        <f>IF($B$3="Prices",(F165*F36),IF($B$3="Costs",'Top Down inputs'!D290,"Error"))</f>
        <v>10783478.378786758</v>
      </c>
      <c r="G429" s="207">
        <f>IF($B$3="Prices",(G165*G36),IF($B$3="Costs",'Top Down inputs'!E290,"Error"))</f>
        <v>3045226.2774685831</v>
      </c>
      <c r="H429" s="207">
        <f>IF($B$3="Prices",(H165*H36),IF($B$3="Costs",'Top Down inputs'!F290,"Error"))</f>
        <v>2552206.2705294108</v>
      </c>
      <c r="I429" s="207">
        <f>IF($B$3="Prices",(I165*I36),IF($B$3="Costs",'Top Down inputs'!G290,"Error"))</f>
        <v>1967992.9183594941</v>
      </c>
      <c r="J429" s="207">
        <f>IF($B$3="Prices",(J165*J36),IF($B$3="Costs",'Top Down inputs'!H290,"Error"))</f>
        <v>1347292.6607678581</v>
      </c>
      <c r="K429" s="207">
        <f>IF($B$3="Prices",(K165*K36),IF($B$3="Costs",'Top Down inputs'!I290,"Error"))</f>
        <v>767903.7266378646</v>
      </c>
      <c r="L429" s="207">
        <f>IF($B$3="Prices",(L165*L36),IF($B$3="Costs",'Top Down inputs'!J290,"Error"))</f>
        <v>322980.09427480394</v>
      </c>
      <c r="M429" s="207">
        <f>IF($B$3="Prices",(M165*M36),IF($B$3="Costs",'Top Down inputs'!K290,"Error"))</f>
        <v>77713.570107529144</v>
      </c>
      <c r="N429" s="207">
        <f>IF($B$3="Prices",(N165*N36),IF($B$3="Costs",'Top Down inputs'!L290,"Error"))</f>
        <v>0</v>
      </c>
      <c r="O429" s="63">
        <f t="shared" si="411"/>
        <v>0</v>
      </c>
      <c r="P429" s="63">
        <f t="shared" si="411"/>
        <v>0</v>
      </c>
      <c r="Q429" s="63">
        <f t="shared" si="411"/>
        <v>0</v>
      </c>
      <c r="R429" s="63">
        <f t="shared" si="411"/>
        <v>0</v>
      </c>
      <c r="S429" s="63">
        <f t="shared" si="411"/>
        <v>0</v>
      </c>
    </row>
    <row r="430" spans="1:19" s="95" customFormat="1" ht="15" thickBot="1" x14ac:dyDescent="0.4">
      <c r="A430" s="8" t="str">
        <v>WN332</v>
      </c>
      <c r="B430" s="95" t="s">
        <v>294</v>
      </c>
      <c r="C430" s="8" t="s">
        <v>323</v>
      </c>
      <c r="E430" s="207">
        <f t="shared" si="410"/>
        <v>1973019.0140883385</v>
      </c>
      <c r="F430" s="207">
        <f>IF($B$3="Prices",(F166*F37),IF($B$3="Costs",'Top Down inputs'!D291,"Error"))</f>
        <v>1502581.4758407413</v>
      </c>
      <c r="G430" s="207">
        <f>IF($B$3="Prices",(G166*G37),IF($B$3="Costs",'Top Down inputs'!E291,"Error"))</f>
        <v>232059.60468486574</v>
      </c>
      <c r="H430" s="207">
        <f>IF($B$3="Prices",(H166*H37),IF($B$3="Costs",'Top Down inputs'!F291,"Error"))</f>
        <v>318482.01565029455</v>
      </c>
      <c r="I430" s="207">
        <f>IF($B$3="Prices",(I166*I37),IF($B$3="Costs",'Top Down inputs'!G291,"Error"))</f>
        <v>387963.95816947392</v>
      </c>
      <c r="J430" s="207">
        <f>IF($B$3="Prices",(J166*J37),IF($B$3="Costs",'Top Down inputs'!H291,"Error"))</f>
        <v>471335.65834284649</v>
      </c>
      <c r="K430" s="207">
        <f>IF($B$3="Prices",(K166*K37),IF($B$3="Costs",'Top Down inputs'!I291,"Error"))</f>
        <v>538207.43999847444</v>
      </c>
      <c r="L430" s="207">
        <f>IF($B$3="Prices",(L166*L37),IF($B$3="Costs",'Top Down inputs'!J291,"Error"))</f>
        <v>643046.94419544097</v>
      </c>
      <c r="M430" s="207">
        <f>IF($B$3="Prices",(M166*M37),IF($B$3="Costs",'Top Down inputs'!K291,"Error"))</f>
        <v>793464.89255568921</v>
      </c>
      <c r="N430" s="207">
        <f>IF($B$3="Prices",(N166*N37),IF($B$3="Costs",'Top Down inputs'!L291,"Error"))</f>
        <v>981234.46574951767</v>
      </c>
      <c r="O430" s="63">
        <f t="shared" si="411"/>
        <v>985094.87752922042</v>
      </c>
      <c r="P430" s="63">
        <f t="shared" si="411"/>
        <v>988566.10515859677</v>
      </c>
      <c r="Q430" s="63">
        <f t="shared" si="411"/>
        <v>988566.10515859677</v>
      </c>
      <c r="R430" s="63">
        <f t="shared" si="411"/>
        <v>988566.10515859677</v>
      </c>
      <c r="S430" s="63">
        <f t="shared" si="411"/>
        <v>988566.10515859677</v>
      </c>
    </row>
    <row r="431" spans="1:19" s="95" customFormat="1" ht="15" thickBot="1" x14ac:dyDescent="0.4">
      <c r="A431" s="8" t="str">
        <v>WX334</v>
      </c>
      <c r="B431" s="95" t="s">
        <v>295</v>
      </c>
      <c r="C431" s="8" t="s">
        <v>323</v>
      </c>
      <c r="E431" s="207">
        <f t="shared" si="410"/>
        <v>2193710.8650074694</v>
      </c>
      <c r="F431" s="207">
        <f>IF($B$3="Prices",(F167*F38),IF($B$3="Costs",'Top Down inputs'!D292,"Error"))</f>
        <v>1670652.5814369116</v>
      </c>
      <c r="G431" s="207">
        <f>IF($B$3="Prices",(G167*G38),IF($B$3="Costs",'Top Down inputs'!E292,"Error"))</f>
        <v>348720.0255192832</v>
      </c>
      <c r="H431" s="207">
        <f>IF($B$3="Prices",(H167*H38),IF($B$3="Costs",'Top Down inputs'!F292,"Error"))</f>
        <v>350322.47020796587</v>
      </c>
      <c r="I431" s="207">
        <f>IF($B$3="Prices",(I167*I38),IF($B$3="Costs",'Top Down inputs'!G292,"Error"))</f>
        <v>418243.00363661855</v>
      </c>
      <c r="J431" s="207">
        <f>IF($B$3="Prices",(J167*J38),IF($B$3="Costs",'Top Down inputs'!H292,"Error"))</f>
        <v>514883.64671998867</v>
      </c>
      <c r="K431" s="207">
        <f>IF($B$3="Prices",(K167*K38),IF($B$3="Costs",'Top Down inputs'!I292,"Error"))</f>
        <v>591774.26767592062</v>
      </c>
      <c r="L431" s="207">
        <f>IF($B$3="Prices",(L167*L38),IF($B$3="Costs",'Top Down inputs'!J292,"Error"))</f>
        <v>710618.9065507676</v>
      </c>
      <c r="M431" s="207">
        <f>IF($B$3="Prices",(M167*M38),IF($B$3="Costs",'Top Down inputs'!K292,"Error"))</f>
        <v>877504.83520410256</v>
      </c>
      <c r="N431" s="207">
        <f>IF($B$3="Prices",(N167*N38),IF($B$3="Costs",'Top Down inputs'!L292,"Error"))</f>
        <v>1079696.6095659893</v>
      </c>
      <c r="O431" s="63">
        <f t="shared" si="411"/>
        <v>1083944.3950398618</v>
      </c>
      <c r="P431" s="63">
        <f t="shared" si="411"/>
        <v>1087763.9436118808</v>
      </c>
      <c r="Q431" s="63">
        <f t="shared" si="411"/>
        <v>1087763.9436118808</v>
      </c>
      <c r="R431" s="63">
        <f t="shared" si="411"/>
        <v>1087763.9436118808</v>
      </c>
      <c r="S431" s="63">
        <f t="shared" si="411"/>
        <v>1087763.9436118808</v>
      </c>
    </row>
    <row r="432" spans="1:19" s="95" customFormat="1" ht="15" thickBot="1" x14ac:dyDescent="0.4">
      <c r="A432" s="8" t="str">
        <v>WN333</v>
      </c>
      <c r="B432" s="95" t="s">
        <v>296</v>
      </c>
      <c r="C432" s="8" t="s">
        <v>13</v>
      </c>
      <c r="E432" s="207">
        <f t="shared" si="410"/>
        <v>694241.72579196608</v>
      </c>
      <c r="F432" s="207">
        <f>IF($B$3="Prices",(F168*F39),IF($B$3="Costs",'Top Down inputs'!D293,"Error"))</f>
        <v>528709.93613445747</v>
      </c>
      <c r="G432" s="207">
        <f>IF($B$3="Prices",(G168*G39),IF($B$3="Costs",'Top Down inputs'!E293,"Error"))</f>
        <v>262952.61913605605</v>
      </c>
      <c r="H432" s="207">
        <f>IF($B$3="Prices",(H168*H39),IF($B$3="Costs",'Top Down inputs'!F293,"Error"))</f>
        <v>287554.88180070417</v>
      </c>
      <c r="I432" s="207">
        <f>IF($B$3="Prices",(I168*I39),IF($B$3="Costs",'Top Down inputs'!G293,"Error"))</f>
        <v>319871.34030639433</v>
      </c>
      <c r="J432" s="207">
        <f>IF($B$3="Prices",(J168*J39),IF($B$3="Costs",'Top Down inputs'!H293,"Error"))</f>
        <v>349699.40320654633</v>
      </c>
      <c r="K432" s="207">
        <f>IF($B$3="Prices",(K168*K39),IF($B$3="Costs",'Top Down inputs'!I293,"Error"))</f>
        <v>358904.23538026854</v>
      </c>
      <c r="L432" s="207">
        <f>IF($B$3="Prices",(L168*L39),IF($B$3="Costs",'Top Down inputs'!J293,"Error"))</f>
        <v>365945.55380547541</v>
      </c>
      <c r="M432" s="207">
        <f>IF($B$3="Prices",(M168*M39),IF($B$3="Costs",'Top Down inputs'!K293,"Error"))</f>
        <v>374047.79611200822</v>
      </c>
      <c r="N432" s="207">
        <f>IF($B$3="Prices",(N168*N39),IF($B$3="Costs",'Top Down inputs'!L293,"Error"))</f>
        <v>636928.92039304995</v>
      </c>
      <c r="O432" s="63">
        <f t="shared" si="411"/>
        <v>639434.75156077254</v>
      </c>
      <c r="P432" s="63">
        <f t="shared" si="411"/>
        <v>641687.95947752497</v>
      </c>
      <c r="Q432" s="63">
        <f t="shared" si="411"/>
        <v>641687.95947752497</v>
      </c>
      <c r="R432" s="63">
        <f t="shared" si="411"/>
        <v>641687.95947752497</v>
      </c>
      <c r="S432" s="63">
        <f t="shared" si="411"/>
        <v>641687.95947752497</v>
      </c>
    </row>
    <row r="433" spans="1:19" s="95" customFormat="1" ht="15" thickBot="1" x14ac:dyDescent="0.4">
      <c r="A433" s="8" t="str">
        <v>WX335</v>
      </c>
      <c r="B433" s="95" t="s">
        <v>297</v>
      </c>
      <c r="C433" s="8" t="s">
        <v>13</v>
      </c>
      <c r="E433" s="207">
        <f t="shared" si="410"/>
        <v>328792.9096400562</v>
      </c>
      <c r="F433" s="207">
        <f>IF($B$3="Prices",(F169*F40),IF($B$3="Costs",'Top Down inputs'!D294,"Error"))</f>
        <v>250397.04730935118</v>
      </c>
      <c r="G433" s="207">
        <f>IF($B$3="Prices",(G169*G40),IF($B$3="Costs",'Top Down inputs'!E294,"Error"))</f>
        <v>139927.21952732498</v>
      </c>
      <c r="H433" s="207">
        <f>IF($B$3="Prices",(H169*H40),IF($B$3="Costs",'Top Down inputs'!F294,"Error"))</f>
        <v>124837.29388136086</v>
      </c>
      <c r="I433" s="207">
        <f>IF($B$3="Prices",(I169*I40),IF($B$3="Costs",'Top Down inputs'!G294,"Error"))</f>
        <v>138776.4248865915</v>
      </c>
      <c r="J433" s="207">
        <f>IF($B$3="Prices",(J169*J40),IF($B$3="Costs",'Top Down inputs'!H294,"Error"))</f>
        <v>151212.62004387012</v>
      </c>
      <c r="K433" s="207">
        <f>IF($B$3="Prices",(K169*K40),IF($B$3="Costs",'Top Down inputs'!I294,"Error"))</f>
        <v>155158.99172291989</v>
      </c>
      <c r="L433" s="207">
        <f>IF($B$3="Prices",(L169*L40),IF($B$3="Costs",'Top Down inputs'!J294,"Error"))</f>
        <v>158401.19243545187</v>
      </c>
      <c r="M433" s="207">
        <f>IF($B$3="Prices",(M169*M40),IF($B$3="Costs",'Top Down inputs'!K294,"Error"))</f>
        <v>161661.95306355087</v>
      </c>
      <c r="N433" s="207">
        <f>IF($B$3="Prices",(N169*N40),IF($B$3="Costs",'Top Down inputs'!L294,"Error"))</f>
        <v>259667.19103307478</v>
      </c>
      <c r="O433" s="63">
        <f t="shared" si="411"/>
        <v>260688.7840549839</v>
      </c>
      <c r="P433" s="63">
        <f t="shared" si="411"/>
        <v>261607.38603995193</v>
      </c>
      <c r="Q433" s="63">
        <f t="shared" si="411"/>
        <v>261607.38603995193</v>
      </c>
      <c r="R433" s="63">
        <f t="shared" si="411"/>
        <v>261607.38603995193</v>
      </c>
      <c r="S433" s="63">
        <f t="shared" si="411"/>
        <v>261607.38603995193</v>
      </c>
    </row>
    <row r="434" spans="1:19" s="95" customFormat="1" ht="15" thickBot="1" x14ac:dyDescent="0.4">
      <c r="A434" s="8" t="str">
        <v>WN348</v>
      </c>
      <c r="B434" s="95" t="s">
        <v>298</v>
      </c>
      <c r="C434" s="8" t="s">
        <v>323</v>
      </c>
      <c r="E434" s="207">
        <f t="shared" si="410"/>
        <v>10925481.435347492</v>
      </c>
      <c r="F434" s="207">
        <f>IF($B$3="Prices",(F170*F41),IF($B$3="Costs",'Top Down inputs'!D295,"Error"))</f>
        <v>8320460.1183128981</v>
      </c>
      <c r="G434" s="207">
        <f>IF($B$3="Prices",(G170*G41),IF($B$3="Costs",'Top Down inputs'!E295,"Error"))</f>
        <v>9401555.6206029337</v>
      </c>
      <c r="H434" s="207">
        <f>IF($B$3="Prices",(H170*H41),IF($B$3="Costs",'Top Down inputs'!F295,"Error"))</f>
        <v>12409715.986143384</v>
      </c>
      <c r="I434" s="207">
        <f>IF($B$3="Prices",(I170*I41),IF($B$3="Costs",'Top Down inputs'!G295,"Error"))</f>
        <v>14251671.887595315</v>
      </c>
      <c r="J434" s="207">
        <f>IF($B$3="Prices",(J170*J41),IF($B$3="Costs",'Top Down inputs'!H295,"Error"))</f>
        <v>21032062.580029219</v>
      </c>
      <c r="K434" s="207">
        <f>IF($B$3="Prices",(K170*K41),IF($B$3="Costs",'Top Down inputs'!I295,"Error"))</f>
        <v>27138947.047001757</v>
      </c>
      <c r="L434" s="207">
        <f>IF($B$3="Prices",(L170*L41),IF($B$3="Costs",'Top Down inputs'!J295,"Error"))</f>
        <v>29033942.281209044</v>
      </c>
      <c r="M434" s="207">
        <f>IF($B$3="Prices",(M170*M41),IF($B$3="Costs",'Top Down inputs'!K295,"Error"))</f>
        <v>19030129.708320316</v>
      </c>
      <c r="N434" s="207">
        <f>IF($B$3="Prices",(N170*N41),IF($B$3="Costs",'Top Down inputs'!L295,"Error"))</f>
        <v>7321694.746986609</v>
      </c>
      <c r="O434" s="63">
        <f t="shared" si="411"/>
        <v>7321694.746986609</v>
      </c>
      <c r="P434" s="63">
        <f t="shared" si="411"/>
        <v>7321694.746986609</v>
      </c>
      <c r="Q434" s="63">
        <f t="shared" si="411"/>
        <v>7321694.746986609</v>
      </c>
      <c r="R434" s="63">
        <f t="shared" si="411"/>
        <v>7321694.746986609</v>
      </c>
      <c r="S434" s="63">
        <f t="shared" si="411"/>
        <v>7321694.746986609</v>
      </c>
    </row>
    <row r="435" spans="1:19" s="95" customFormat="1" ht="15" thickBot="1" x14ac:dyDescent="0.4">
      <c r="A435" s="8" t="str">
        <v>WN350</v>
      </c>
      <c r="B435" s="95" t="s">
        <v>299</v>
      </c>
      <c r="C435" s="8" t="s">
        <v>323</v>
      </c>
      <c r="E435" s="207">
        <f t="shared" si="410"/>
        <v>37104389.781127706</v>
      </c>
      <c r="F435" s="207">
        <f>IF($B$3="Prices",(F171*F42),IF($B$3="Costs",'Top Down inputs'!D296,"Error"))</f>
        <v>28257390.50632422</v>
      </c>
      <c r="G435" s="207">
        <f>IF($B$3="Prices",(G171*G42),IF($B$3="Costs",'Top Down inputs'!E296,"Error"))</f>
        <v>22935111.600804113</v>
      </c>
      <c r="H435" s="207">
        <f>IF($B$3="Prices",(H171*H42),IF($B$3="Costs",'Top Down inputs'!F296,"Error"))</f>
        <v>31574381.330618665</v>
      </c>
      <c r="I435" s="207">
        <f>IF($B$3="Prices",(I171*I42),IF($B$3="Costs",'Top Down inputs'!G296,"Error"))</f>
        <v>37474837.698320575</v>
      </c>
      <c r="J435" s="207">
        <f>IF($B$3="Prices",(J171*J42),IF($B$3="Costs",'Top Down inputs'!H296,"Error"))</f>
        <v>46118973.530098513</v>
      </c>
      <c r="K435" s="207">
        <f>IF($B$3="Prices",(K171*K42),IF($B$3="Costs",'Top Down inputs'!I296,"Error"))</f>
        <v>51000094.507469088</v>
      </c>
      <c r="L435" s="207">
        <f>IF($B$3="Prices",(L171*L42),IF($B$3="Costs",'Top Down inputs'!J296,"Error"))</f>
        <v>54500882.010991216</v>
      </c>
      <c r="M435" s="207">
        <f>IF($B$3="Prices",(M171*M42),IF($B$3="Costs",'Top Down inputs'!K296,"Error"))</f>
        <v>60957162.752313107</v>
      </c>
      <c r="N435" s="207">
        <f>IF($B$3="Prices",(N171*N42),IF($B$3="Costs",'Top Down inputs'!L296,"Error"))</f>
        <v>61920455.761833616</v>
      </c>
      <c r="O435" s="63">
        <f t="shared" si="411"/>
        <v>40077287.892548695</v>
      </c>
      <c r="P435" s="63">
        <f t="shared" si="411"/>
        <v>12438801.15942518</v>
      </c>
      <c r="Q435" s="63">
        <f t="shared" si="411"/>
        <v>12438801.15942518</v>
      </c>
      <c r="R435" s="63">
        <f t="shared" si="411"/>
        <v>12438801.15942518</v>
      </c>
      <c r="S435" s="63">
        <f t="shared" si="411"/>
        <v>12438801.15942518</v>
      </c>
    </row>
    <row r="436" spans="1:19" s="95" customFormat="1" ht="15" thickBot="1" x14ac:dyDescent="0.4">
      <c r="A436" s="8" t="str">
        <v>WX349</v>
      </c>
      <c r="B436" s="95" t="s">
        <v>300</v>
      </c>
      <c r="C436" s="8" t="s">
        <v>323</v>
      </c>
      <c r="E436" s="207">
        <f t="shared" si="410"/>
        <v>7126160.8241366791</v>
      </c>
      <c r="F436" s="207">
        <f>IF($B$3="Prices",(F172*F43),IF($B$3="Costs",'Top Down inputs'!D297,"Error"))</f>
        <v>5427031.9605396101</v>
      </c>
      <c r="G436" s="207">
        <f>IF($B$3="Prices",(G172*G43),IF($B$3="Costs",'Top Down inputs'!E297,"Error"))</f>
        <v>6675759.5372489961</v>
      </c>
      <c r="H436" s="207">
        <f>IF($B$3="Prices",(H172*H43),IF($B$3="Costs",'Top Down inputs'!F297,"Error"))</f>
        <v>8527177.9462490361</v>
      </c>
      <c r="I436" s="207">
        <f>IF($B$3="Prices",(I172*I43),IF($B$3="Costs",'Top Down inputs'!G297,"Error"))</f>
        <v>10218194.139501005</v>
      </c>
      <c r="J436" s="207">
        <f>IF($B$3="Prices",(J172*J43),IF($B$3="Costs",'Top Down inputs'!H297,"Error"))</f>
        <v>14915759.62466413</v>
      </c>
      <c r="K436" s="207">
        <f>IF($B$3="Prices",(K172*K43),IF($B$3="Costs",'Top Down inputs'!I297,"Error"))</f>
        <v>19176684.559238154</v>
      </c>
      <c r="L436" s="207">
        <f>IF($B$3="Prices",(L172*L43),IF($B$3="Costs",'Top Down inputs'!J297,"Error"))</f>
        <v>20186579.596452676</v>
      </c>
      <c r="M436" s="207">
        <f>IF($B$3="Prices",(M172*M43),IF($B$3="Costs",'Top Down inputs'!K297,"Error"))</f>
        <v>13545570.78984254</v>
      </c>
      <c r="N436" s="207">
        <f>IF($B$3="Prices",(N172*N43),IF($B$3="Costs",'Top Down inputs'!L297,"Error"))</f>
        <v>5085171.801960554</v>
      </c>
      <c r="O436" s="63">
        <f t="shared" si="411"/>
        <v>5085171.801960554</v>
      </c>
      <c r="P436" s="63">
        <f t="shared" si="411"/>
        <v>5085171.801960554</v>
      </c>
      <c r="Q436" s="63">
        <f t="shared" si="411"/>
        <v>5085171.801960554</v>
      </c>
      <c r="R436" s="63">
        <f t="shared" si="411"/>
        <v>5085171.801960554</v>
      </c>
      <c r="S436" s="63">
        <f t="shared" si="411"/>
        <v>5085171.801960554</v>
      </c>
    </row>
    <row r="437" spans="1:19" s="95" customFormat="1" ht="15" thickBot="1" x14ac:dyDescent="0.4">
      <c r="A437" s="8" t="str">
        <v>WX351</v>
      </c>
      <c r="B437" s="95" t="s">
        <v>301</v>
      </c>
      <c r="C437" s="8" t="s">
        <v>323</v>
      </c>
      <c r="E437" s="207">
        <f t="shared" si="410"/>
        <v>21705031.122583039</v>
      </c>
      <c r="F437" s="207">
        <f>IF($B$3="Prices",(F173*F44),IF($B$3="Costs",'Top Down inputs'!D298,"Error"))</f>
        <v>16529783.780319832</v>
      </c>
      <c r="G437" s="207">
        <f>IF($B$3="Prices",(G173*G44),IF($B$3="Costs",'Top Down inputs'!E298,"Error"))</f>
        <v>19191930.961447712</v>
      </c>
      <c r="H437" s="207">
        <f>IF($B$3="Prices",(H173*H44),IF($B$3="Costs",'Top Down inputs'!F298,"Error"))</f>
        <v>22119675.762957472</v>
      </c>
      <c r="I437" s="207">
        <f>IF($B$3="Prices",(I173*I44),IF($B$3="Costs",'Top Down inputs'!G298,"Error"))</f>
        <v>25671387.091128469</v>
      </c>
      <c r="J437" s="207">
        <f>IF($B$3="Prices",(J173*J44),IF($B$3="Costs",'Top Down inputs'!H298,"Error"))</f>
        <v>32801364.89480634</v>
      </c>
      <c r="K437" s="207">
        <f>IF($B$3="Prices",(K173*K44),IF($B$3="Costs",'Top Down inputs'!I298,"Error"))</f>
        <v>34807032.247119524</v>
      </c>
      <c r="L437" s="207">
        <f>IF($B$3="Prices",(L173*L44),IF($B$3="Costs",'Top Down inputs'!J298,"Error"))</f>
        <v>37878822.162152</v>
      </c>
      <c r="M437" s="207">
        <f>IF($B$3="Prices",(M173*M44),IF($B$3="Costs",'Top Down inputs'!K298,"Error"))</f>
        <v>43637431.958708458</v>
      </c>
      <c r="N437" s="207">
        <f>IF($B$3="Prices",(N173*N44),IF($B$3="Costs",'Top Down inputs'!L298,"Error"))</f>
        <v>44286919.932541683</v>
      </c>
      <c r="O437" s="63">
        <f t="shared" si="411"/>
        <v>28664188.888363041</v>
      </c>
      <c r="P437" s="63">
        <f t="shared" si="411"/>
        <v>8896513.829341311</v>
      </c>
      <c r="Q437" s="63">
        <f t="shared" si="411"/>
        <v>8896513.829341311</v>
      </c>
      <c r="R437" s="63">
        <f t="shared" si="411"/>
        <v>8896513.829341311</v>
      </c>
      <c r="S437" s="63">
        <f t="shared" si="411"/>
        <v>8896513.829341311</v>
      </c>
    </row>
    <row r="438" spans="1:19" s="95" customFormat="1" ht="15" thickBot="1" x14ac:dyDescent="0.4">
      <c r="A438" s="8" t="str">
        <v>WX355</v>
      </c>
      <c r="B438" s="95" t="s">
        <v>302</v>
      </c>
      <c r="C438" s="8" t="s">
        <v>13</v>
      </c>
      <c r="E438" s="207">
        <f t="shared" si="410"/>
        <v>33872046.174193002</v>
      </c>
      <c r="F438" s="207">
        <f>IF($B$3="Prices",(F174*F45),IF($B$3="Costs",'Top Down inputs'!D299,"Error"))</f>
        <v>25795751.975396778</v>
      </c>
      <c r="G438" s="207">
        <f>IF($B$3="Prices",(G174*G45),IF($B$3="Costs",'Top Down inputs'!E299,"Error"))</f>
        <v>7090983.5834267251</v>
      </c>
      <c r="H438" s="207">
        <f>IF($B$3="Prices",(H174*H45),IF($B$3="Costs",'Top Down inputs'!F299,"Error"))</f>
        <v>8982347.458257189</v>
      </c>
      <c r="I438" s="207">
        <f>IF($B$3="Prices",(I174*I45),IF($B$3="Costs",'Top Down inputs'!G299,"Error"))</f>
        <v>9417643.8623499088</v>
      </c>
      <c r="J438" s="207">
        <f>IF($B$3="Prices",(J174*J45),IF($B$3="Costs",'Top Down inputs'!H299,"Error"))</f>
        <v>5545098.9136821805</v>
      </c>
      <c r="K438" s="207">
        <f>IF($B$3="Prices",(K174*K45),IF($B$3="Costs",'Top Down inputs'!I299,"Error"))</f>
        <v>6391974.4440166894</v>
      </c>
      <c r="L438" s="207">
        <f>IF($B$3="Prices",(L174*L45),IF($B$3="Costs",'Top Down inputs'!J299,"Error"))</f>
        <v>8511761.6619950552</v>
      </c>
      <c r="M438" s="207">
        <f>IF($B$3="Prices",(M174*M45),IF($B$3="Costs",'Top Down inputs'!K299,"Error"))</f>
        <v>7444347.6235907068</v>
      </c>
      <c r="N438" s="207">
        <f>IF($B$3="Prices",(N174*N45),IF($B$3="Costs",'Top Down inputs'!L299,"Error"))</f>
        <v>0</v>
      </c>
      <c r="O438" s="63">
        <f t="shared" si="411"/>
        <v>0</v>
      </c>
      <c r="P438" s="63">
        <f t="shared" si="411"/>
        <v>0</v>
      </c>
      <c r="Q438" s="63">
        <f t="shared" si="411"/>
        <v>0</v>
      </c>
      <c r="R438" s="63">
        <f t="shared" si="411"/>
        <v>0</v>
      </c>
      <c r="S438" s="63">
        <f t="shared" si="411"/>
        <v>0</v>
      </c>
    </row>
    <row r="439" spans="1:19" s="95" customFormat="1" ht="15" thickBot="1" x14ac:dyDescent="0.4">
      <c r="A439" s="8" t="str">
        <v>WN354</v>
      </c>
      <c r="B439" s="95" t="s">
        <v>303</v>
      </c>
      <c r="C439" s="8" t="s">
        <v>13</v>
      </c>
      <c r="E439" s="207">
        <f t="shared" si="410"/>
        <v>34116229.209498569</v>
      </c>
      <c r="F439" s="207">
        <f>IF($B$3="Prices",(F175*F46),IF($B$3="Costs",'Top Down inputs'!D300,"Error"))</f>
        <v>25981713.135905024</v>
      </c>
      <c r="G439" s="207">
        <f>IF($B$3="Prices",(G175*G46),IF($B$3="Costs",'Top Down inputs'!E300,"Error"))</f>
        <v>11373546.431907667</v>
      </c>
      <c r="H439" s="207">
        <f>IF($B$3="Prices",(H175*H46),IF($B$3="Costs",'Top Down inputs'!F300,"Error"))</f>
        <v>13332332.955778657</v>
      </c>
      <c r="I439" s="207">
        <f>IF($B$3="Prices",(I175*I46),IF($B$3="Costs",'Top Down inputs'!G300,"Error"))</f>
        <v>13975366.562896943</v>
      </c>
      <c r="J439" s="207">
        <f>IF($B$3="Prices",(J175*J46),IF($B$3="Costs",'Top Down inputs'!H300,"Error"))</f>
        <v>8227414.4591400586</v>
      </c>
      <c r="K439" s="207">
        <f>IF($B$3="Prices",(K175*K46),IF($B$3="Costs",'Top Down inputs'!I300,"Error"))</f>
        <v>9493737.8423005901</v>
      </c>
      <c r="L439" s="207">
        <f>IF($B$3="Prices",(L175*L46),IF($B$3="Costs",'Top Down inputs'!J300,"Error"))</f>
        <v>12643841.721685924</v>
      </c>
      <c r="M439" s="207">
        <f>IF($B$3="Prices",(M175*M46),IF($B$3="Costs",'Top Down inputs'!K300,"Error"))</f>
        <v>11020612.792667225</v>
      </c>
      <c r="N439" s="207">
        <f>IF($B$3="Prices",(N175*N46),IF($B$3="Costs",'Top Down inputs'!L300,"Error"))</f>
        <v>0</v>
      </c>
      <c r="O439" s="63">
        <f t="shared" si="411"/>
        <v>0</v>
      </c>
      <c r="P439" s="63">
        <f t="shared" si="411"/>
        <v>0</v>
      </c>
      <c r="Q439" s="63">
        <f t="shared" si="411"/>
        <v>0</v>
      </c>
      <c r="R439" s="63">
        <f t="shared" si="411"/>
        <v>0</v>
      </c>
      <c r="S439" s="63">
        <f t="shared" si="411"/>
        <v>0</v>
      </c>
    </row>
    <row r="440" spans="1:19" s="95" customFormat="1" ht="15" thickBot="1" x14ac:dyDescent="0.4">
      <c r="A440" s="8" t="str">
        <v>WN158</v>
      </c>
      <c r="B440" s="95" t="s">
        <v>304</v>
      </c>
      <c r="C440" s="8" t="s">
        <v>323</v>
      </c>
      <c r="E440" s="207">
        <f t="shared" si="410"/>
        <v>890806.49168709561</v>
      </c>
      <c r="F440" s="207">
        <f>IF($B$3="Prices",(F176*F47),IF($B$3="Costs",'Top Down inputs'!D301,"Error"))</f>
        <v>678406.70739110257</v>
      </c>
      <c r="G440" s="207">
        <f>IF($B$3="Prices",(G176*G47),IF($B$3="Costs",'Top Down inputs'!E301,"Error"))</f>
        <v>673106.22341798327</v>
      </c>
      <c r="H440" s="207">
        <f>IF($B$3="Prices",(H176*H47),IF($B$3="Costs",'Top Down inputs'!F301,"Error"))</f>
        <v>630373.66505313548</v>
      </c>
      <c r="I440" s="207">
        <f>IF($B$3="Prices",(I176*I47),IF($B$3="Costs",'Top Down inputs'!G301,"Error"))</f>
        <v>591890.07017829549</v>
      </c>
      <c r="J440" s="207">
        <f>IF($B$3="Prices",(J176*J47),IF($B$3="Costs",'Top Down inputs'!H301,"Error"))</f>
        <v>560924.98331963737</v>
      </c>
      <c r="K440" s="207">
        <f>IF($B$3="Prices",(K176*K47),IF($B$3="Costs",'Top Down inputs'!I301,"Error"))</f>
        <v>542539.78825444903</v>
      </c>
      <c r="L440" s="207">
        <f>IF($B$3="Prices",(L176*L47),IF($B$3="Costs",'Top Down inputs'!J301,"Error"))</f>
        <v>555964.85417529324</v>
      </c>
      <c r="M440" s="207">
        <f>IF($B$3="Prices",(M176*M47),IF($B$3="Costs",'Top Down inputs'!K301,"Error"))</f>
        <v>578375.92457678926</v>
      </c>
      <c r="N440" s="207">
        <f>IF($B$3="Prices",(N176*N47),IF($B$3="Costs",'Top Down inputs'!L301,"Error"))</f>
        <v>602842.91604610195</v>
      </c>
      <c r="O440" s="63">
        <f t="shared" ref="O440:S451" si="412">(1+O397)*N440</f>
        <v>463591.41954984929</v>
      </c>
      <c r="P440" s="63">
        <f t="shared" si="412"/>
        <v>278431.09118376538</v>
      </c>
      <c r="Q440" s="63">
        <f t="shared" si="412"/>
        <v>58616.642102808801</v>
      </c>
      <c r="R440" s="63">
        <f t="shared" si="412"/>
        <v>58616.642102808801</v>
      </c>
      <c r="S440" s="63">
        <f t="shared" si="412"/>
        <v>58616.642102808801</v>
      </c>
    </row>
    <row r="441" spans="1:19" s="95" customFormat="1" ht="15" thickBot="1" x14ac:dyDescent="0.4">
      <c r="A441" s="8" t="str">
        <v>WX135</v>
      </c>
      <c r="B441" s="95" t="s">
        <v>305</v>
      </c>
      <c r="C441" s="8" t="s">
        <v>323</v>
      </c>
      <c r="E441" s="207">
        <f t="shared" si="410"/>
        <v>338263.53083822905</v>
      </c>
      <c r="F441" s="207">
        <f>IF($B$3="Prices",(F177*F48),IF($B$3="Costs",'Top Down inputs'!D302,"Error"))</f>
        <v>257609.53734389579</v>
      </c>
      <c r="G441" s="207">
        <f>IF($B$3="Prices",(G177*G48),IF($B$3="Costs",'Top Down inputs'!E302,"Error"))</f>
        <v>126283.4918395617</v>
      </c>
      <c r="H441" s="207">
        <f>IF($B$3="Prices",(H177*H48),IF($B$3="Costs",'Top Down inputs'!F302,"Error"))</f>
        <v>104804.33831269329</v>
      </c>
      <c r="I441" s="207">
        <f>IF($B$3="Prices",(I177*I48),IF($B$3="Costs",'Top Down inputs'!G302,"Error"))</f>
        <v>98344.869712127795</v>
      </c>
      <c r="J441" s="207">
        <f>IF($B$3="Prices",(J177*J48),IF($B$3="Costs",'Top Down inputs'!H302,"Error"))</f>
        <v>93236.514413744517</v>
      </c>
      <c r="K441" s="207">
        <f>IF($B$3="Prices",(K177*K48),IF($B$3="Costs",'Top Down inputs'!I302,"Error"))</f>
        <v>90229.479643088082</v>
      </c>
      <c r="L441" s="207">
        <f>IF($B$3="Prices",(L177*L48),IF($B$3="Costs",'Top Down inputs'!J302,"Error"))</f>
        <v>92510.983658912184</v>
      </c>
      <c r="M441" s="207">
        <f>IF($B$3="Prices",(M177*M48),IF($B$3="Costs",'Top Down inputs'!K302,"Error"))</f>
        <v>96131.038714938171</v>
      </c>
      <c r="N441" s="207">
        <f>IF($B$3="Prices",(N177*N48),IF($B$3="Costs",'Top Down inputs'!L302,"Error"))</f>
        <v>99914.192696909828</v>
      </c>
      <c r="O441" s="63">
        <f t="shared" si="412"/>
        <v>76834.878859214092</v>
      </c>
      <c r="P441" s="63">
        <f t="shared" si="412"/>
        <v>46146.710787952856</v>
      </c>
      <c r="Q441" s="63">
        <f t="shared" si="412"/>
        <v>9715.025786017457</v>
      </c>
      <c r="R441" s="63">
        <f t="shared" si="412"/>
        <v>9715.025786017457</v>
      </c>
      <c r="S441" s="63">
        <f t="shared" si="412"/>
        <v>9715.025786017457</v>
      </c>
    </row>
    <row r="442" spans="1:19" s="95" customFormat="1" ht="15" thickBot="1" x14ac:dyDescent="0.4">
      <c r="A442" s="8" t="str">
        <v>WN138</v>
      </c>
      <c r="B442" s="95" t="s">
        <v>306</v>
      </c>
      <c r="C442" s="8" t="s">
        <v>13</v>
      </c>
      <c r="E442" s="207">
        <f t="shared" si="410"/>
        <v>802952.10330546473</v>
      </c>
      <c r="F442" s="207">
        <f>IF($B$3="Prices",(F178*F49),IF($B$3="Costs",'Top Down inputs'!D303,"Error"))</f>
        <v>611499.91348240175</v>
      </c>
      <c r="G442" s="207">
        <f>IF($B$3="Prices",(G178*G49),IF($B$3="Costs",'Top Down inputs'!E303,"Error"))</f>
        <v>943327.34463419195</v>
      </c>
      <c r="H442" s="207">
        <f>IF($B$3="Prices",(H178*H49),IF($B$3="Costs",'Top Down inputs'!F303,"Error"))</f>
        <v>717419.07431949058</v>
      </c>
      <c r="I442" s="207">
        <f>IF($B$3="Prices",(I178*I49),IF($B$3="Costs",'Top Down inputs'!G303,"Error"))</f>
        <v>638228.6705138596</v>
      </c>
      <c r="J442" s="207">
        <f>IF($B$3="Prices",(J178*J49),IF($B$3="Costs",'Top Down inputs'!H303,"Error"))</f>
        <v>572903.74877231149</v>
      </c>
      <c r="K442" s="207">
        <f>IF($B$3="Prices",(K178*K49),IF($B$3="Costs",'Top Down inputs'!I303,"Error"))</f>
        <v>510174.44284235447</v>
      </c>
      <c r="L442" s="207">
        <f>IF($B$3="Prices",(L178*L49),IF($B$3="Costs",'Top Down inputs'!J303,"Error"))</f>
        <v>468553.83909597184</v>
      </c>
      <c r="M442" s="207">
        <f>IF($B$3="Prices",(M178*M49),IF($B$3="Costs",'Top Down inputs'!K303,"Error"))</f>
        <v>439300.10216223035</v>
      </c>
      <c r="N442" s="207">
        <f>IF($B$3="Prices",(N178*N49),IF($B$3="Costs",'Top Down inputs'!L303,"Error"))</f>
        <v>535121.5665271153</v>
      </c>
      <c r="O442" s="63">
        <f t="shared" si="412"/>
        <v>535121.5665271153</v>
      </c>
      <c r="P442" s="63">
        <f t="shared" si="412"/>
        <v>535121.5665271153</v>
      </c>
      <c r="Q442" s="63">
        <f t="shared" si="412"/>
        <v>535121.5665271153</v>
      </c>
      <c r="R442" s="63">
        <f t="shared" si="412"/>
        <v>535121.5665271153</v>
      </c>
      <c r="S442" s="63">
        <f t="shared" si="412"/>
        <v>535121.5665271153</v>
      </c>
    </row>
    <row r="443" spans="1:19" s="95" customFormat="1" ht="15" thickBot="1" x14ac:dyDescent="0.4">
      <c r="A443" s="8" t="str">
        <v>WX134</v>
      </c>
      <c r="B443" s="95" t="s">
        <v>307</v>
      </c>
      <c r="C443" s="8" t="s">
        <v>13</v>
      </c>
      <c r="E443" s="207">
        <f t="shared" si="410"/>
        <v>59490.529726865323</v>
      </c>
      <c r="F443" s="207">
        <f>IF($B$3="Prices",(F179*F50),IF($B$3="Costs",'Top Down inputs'!D304,"Error"))</f>
        <v>45305.882668771148</v>
      </c>
      <c r="G443" s="207">
        <f>IF($B$3="Prices",(G179*G50),IF($B$3="Costs",'Top Down inputs'!E304,"Error"))</f>
        <v>27555.554966216852</v>
      </c>
      <c r="H443" s="207">
        <f>IF($B$3="Prices",(H179*H50),IF($B$3="Costs",'Top Down inputs'!F304,"Error"))</f>
        <v>26336.195031993768</v>
      </c>
      <c r="I443" s="207">
        <f>IF($B$3="Prices",(I179*I50),IF($B$3="Costs",'Top Down inputs'!G304,"Error"))</f>
        <v>23457.605043627689</v>
      </c>
      <c r="J443" s="207">
        <f>IF($B$3="Prices",(J179*J50),IF($B$3="Costs",'Top Down inputs'!H304,"Error"))</f>
        <v>21088.582103293367</v>
      </c>
      <c r="K443" s="207">
        <f>IF($B$3="Prices",(K179*K50),IF($B$3="Costs",'Top Down inputs'!I304,"Error"))</f>
        <v>18802.619017991681</v>
      </c>
      <c r="L443" s="207">
        <f>IF($B$3="Prices",(L179*L50),IF($B$3="Costs",'Top Down inputs'!J304,"Error"))</f>
        <v>17297.079105490509</v>
      </c>
      <c r="M443" s="207">
        <f>IF($B$3="Prices",(M179*M50),IF($B$3="Costs",'Top Down inputs'!K304,"Error"))</f>
        <v>16261.078886045436</v>
      </c>
      <c r="N443" s="207">
        <f>IF($B$3="Prices",(N179*N50),IF($B$3="Costs",'Top Down inputs'!L304,"Error"))</f>
        <v>20068.332460038273</v>
      </c>
      <c r="O443" s="63">
        <f t="shared" si="412"/>
        <v>20068.332460038273</v>
      </c>
      <c r="P443" s="63">
        <f t="shared" si="412"/>
        <v>20068.332460038273</v>
      </c>
      <c r="Q443" s="63">
        <f t="shared" si="412"/>
        <v>20068.332460038273</v>
      </c>
      <c r="R443" s="63">
        <f t="shared" si="412"/>
        <v>20068.332460038273</v>
      </c>
      <c r="S443" s="63">
        <f t="shared" si="412"/>
        <v>20068.332460038273</v>
      </c>
    </row>
    <row r="444" spans="1:19" s="95" customFormat="1" ht="15" thickBot="1" x14ac:dyDescent="0.4">
      <c r="A444" s="8" t="str">
        <v>SL121</v>
      </c>
      <c r="B444" s="95" t="s">
        <v>211</v>
      </c>
      <c r="C444" s="8" t="s">
        <v>323</v>
      </c>
      <c r="E444" s="207">
        <f t="shared" si="410"/>
        <v>4343525.0078034932</v>
      </c>
      <c r="F444" s="207">
        <f>IF($B$3="Prices",(F180*F51),IF($B$3="Costs",'Top Down inputs'!D305,"Error"))</f>
        <v>3307874.9723008638</v>
      </c>
      <c r="G444" s="207">
        <f>IF($B$3="Prices",(G180*G51),IF($B$3="Costs",'Top Down inputs'!E305,"Error"))</f>
        <v>4472627.3730642032</v>
      </c>
      <c r="H444" s="207">
        <f>IF($B$3="Prices",(H180*H51),IF($B$3="Costs",'Top Down inputs'!F305,"Error"))</f>
        <v>5830357.8136645481</v>
      </c>
      <c r="I444" s="207">
        <f>IF($B$3="Prices",(I180*I51),IF($B$3="Costs",'Top Down inputs'!G305,"Error"))</f>
        <v>5069944.9130927511</v>
      </c>
      <c r="J444" s="207">
        <f>IF($B$3="Prices",(J180*J51),IF($B$3="Costs",'Top Down inputs'!H305,"Error"))</f>
        <v>4460982.7469738862</v>
      </c>
      <c r="K444" s="207">
        <f>IF($B$3="Prices",(K180*K51),IF($B$3="Costs",'Top Down inputs'!I305,"Error"))</f>
        <v>3456096.0977765075</v>
      </c>
      <c r="L444" s="207">
        <f>IF($B$3="Prices",(L180*L51),IF($B$3="Costs",'Top Down inputs'!J305,"Error"))</f>
        <v>2623679.2061300175</v>
      </c>
      <c r="M444" s="207">
        <f>IF($B$3="Prices",(M180*M51),IF($B$3="Costs",'Top Down inputs'!K305,"Error"))</f>
        <v>2059076.1359202405</v>
      </c>
      <c r="N444" s="207">
        <f>IF($B$3="Prices",(N180*N51),IF($B$3="Costs",'Top Down inputs'!L305,"Error"))</f>
        <v>1747942.8530414789</v>
      </c>
      <c r="O444" s="63">
        <f t="shared" si="412"/>
        <v>1293725.5433072252</v>
      </c>
      <c r="P444" s="63">
        <f t="shared" si="412"/>
        <v>773839.75513665145</v>
      </c>
      <c r="Q444" s="63">
        <f t="shared" si="412"/>
        <v>127875.76633592938</v>
      </c>
      <c r="R444" s="63">
        <f t="shared" si="412"/>
        <v>127875.76633592938</v>
      </c>
      <c r="S444" s="63">
        <f t="shared" si="412"/>
        <v>127875.76633592938</v>
      </c>
    </row>
    <row r="445" spans="1:19" s="95" customFormat="1" ht="15" thickBot="1" x14ac:dyDescent="0.4">
      <c r="A445" s="8" t="str">
        <v>SL122</v>
      </c>
      <c r="B445" s="95" t="s">
        <v>207</v>
      </c>
      <c r="C445" s="8" t="s">
        <v>323</v>
      </c>
      <c r="E445" s="207">
        <f t="shared" si="410"/>
        <v>54518573.298758492</v>
      </c>
      <c r="F445" s="207">
        <f>IF($B$3="Prices",(F181*F52),IF($B$3="Costs",'Top Down inputs'!D306,"Error"))</f>
        <v>41519416.560631484</v>
      </c>
      <c r="G445" s="207">
        <f>IF($B$3="Prices",(G181*G52),IF($B$3="Costs",'Top Down inputs'!E306,"Error"))</f>
        <v>80054410.773145944</v>
      </c>
      <c r="H445" s="207">
        <f>IF($B$3="Prices",(H181*H52),IF($B$3="Costs",'Top Down inputs'!F306,"Error"))</f>
        <v>80453931.769631505</v>
      </c>
      <c r="I445" s="207">
        <f>IF($B$3="Prices",(I181*I52),IF($B$3="Costs",'Top Down inputs'!G306,"Error"))</f>
        <v>69477260.567906484</v>
      </c>
      <c r="J445" s="207">
        <f>IF($B$3="Prices",(J181*J52),IF($B$3="Costs",'Top Down inputs'!H306,"Error"))</f>
        <v>61258125.650843367</v>
      </c>
      <c r="K445" s="207">
        <f>IF($B$3="Prices",(K181*K52),IF($B$3="Costs",'Top Down inputs'!I306,"Error"))</f>
        <v>47735105.335515492</v>
      </c>
      <c r="L445" s="207">
        <f>IF($B$3="Prices",(L181*L52),IF($B$3="Costs",'Top Down inputs'!J306,"Error"))</f>
        <v>36054649.427818194</v>
      </c>
      <c r="M445" s="207">
        <f>IF($B$3="Prices",(M181*M52),IF($B$3="Costs",'Top Down inputs'!K306,"Error"))</f>
        <v>27963941.101140503</v>
      </c>
      <c r="N445" s="207">
        <f>IF($B$3="Prices",(N181*N52),IF($B$3="Costs",'Top Down inputs'!L306,"Error"))</f>
        <v>23683166.205621902</v>
      </c>
      <c r="O445" s="63">
        <f t="shared" si="412"/>
        <v>17528900.909597654</v>
      </c>
      <c r="P445" s="63">
        <f t="shared" si="412"/>
        <v>10484882.560965601</v>
      </c>
      <c r="Q445" s="63">
        <f t="shared" si="412"/>
        <v>1732609.8633804803</v>
      </c>
      <c r="R445" s="63">
        <f t="shared" si="412"/>
        <v>1732609.8633804803</v>
      </c>
      <c r="S445" s="63">
        <f t="shared" si="412"/>
        <v>1732609.8633804803</v>
      </c>
    </row>
    <row r="446" spans="1:19" s="95" customFormat="1" ht="15" thickBot="1" x14ac:dyDescent="0.4">
      <c r="A446" s="8" t="str">
        <v>SL150</v>
      </c>
      <c r="B446" s="95" t="s">
        <v>213</v>
      </c>
      <c r="C446" s="8" t="s">
        <v>323</v>
      </c>
      <c r="E446" s="207">
        <f t="shared" si="410"/>
        <v>6255566.2198449383</v>
      </c>
      <c r="F446" s="207">
        <f>IF($B$3="Prices",(F182*F53),IF($B$3="Costs",'Top Down inputs'!D307,"Error"))</f>
        <v>4764017.9114935016</v>
      </c>
      <c r="G446" s="207">
        <f>IF($B$3="Prices",(G182*G53),IF($B$3="Costs",'Top Down inputs'!E307,"Error"))</f>
        <v>7235764.6086738743</v>
      </c>
      <c r="H446" s="207">
        <f>IF($B$3="Prices",(H182*H53),IF($B$3="Costs",'Top Down inputs'!F307,"Error"))</f>
        <v>9709138.4050065782</v>
      </c>
      <c r="I446" s="207">
        <f>IF($B$3="Prices",(I182*I53),IF($B$3="Costs",'Top Down inputs'!G307,"Error"))</f>
        <v>8379686.5874604639</v>
      </c>
      <c r="J446" s="207">
        <f>IF($B$3="Prices",(J182*J53),IF($B$3="Costs",'Top Down inputs'!H307,"Error"))</f>
        <v>7515244.6211390402</v>
      </c>
      <c r="K446" s="207">
        <f>IF($B$3="Prices",(K182*K53),IF($B$3="Costs",'Top Down inputs'!I307,"Error"))</f>
        <v>5804478.6742528081</v>
      </c>
      <c r="L446" s="207">
        <f>IF($B$3="Prices",(L182*L53),IF($B$3="Costs",'Top Down inputs'!J307,"Error"))</f>
        <v>4418443.1359425923</v>
      </c>
      <c r="M446" s="207">
        <f>IF($B$3="Prices",(M182*M53),IF($B$3="Costs",'Top Down inputs'!K307,"Error"))</f>
        <v>3456988.1143604745</v>
      </c>
      <c r="N446" s="207">
        <f>IF($B$3="Prices",(N182*N53),IF($B$3="Costs",'Top Down inputs'!L307,"Error"))</f>
        <v>2954543.5456257309</v>
      </c>
      <c r="O446" s="63">
        <f t="shared" si="412"/>
        <v>2186781.1336843506</v>
      </c>
      <c r="P446" s="63">
        <f t="shared" si="412"/>
        <v>1308019.4526435893</v>
      </c>
      <c r="Q446" s="63">
        <f t="shared" si="412"/>
        <v>216148.09626776661</v>
      </c>
      <c r="R446" s="63">
        <f t="shared" si="412"/>
        <v>216148.09626776661</v>
      </c>
      <c r="S446" s="63">
        <f t="shared" si="412"/>
        <v>216148.09626776661</v>
      </c>
    </row>
    <row r="447" spans="1:19" s="95" customFormat="1" ht="15" thickBot="1" x14ac:dyDescent="0.4">
      <c r="A447" s="8" t="str">
        <v>SL151</v>
      </c>
      <c r="B447" s="95" t="s">
        <v>209</v>
      </c>
      <c r="C447" s="8" t="s">
        <v>323</v>
      </c>
      <c r="E447" s="207">
        <f t="shared" si="410"/>
        <v>18835038.178320248</v>
      </c>
      <c r="F447" s="207">
        <f>IF($B$3="Prices",(F183*F54),IF($B$3="Costs",'Top Down inputs'!D308,"Error"))</f>
        <v>14344098.694139605</v>
      </c>
      <c r="G447" s="207">
        <f>IF($B$3="Prices",(G183*G54),IF($B$3="Costs",'Top Down inputs'!E308,"Error"))</f>
        <v>23907762.053687885</v>
      </c>
      <c r="H447" s="207">
        <f>IF($B$3="Prices",(H183*H54),IF($B$3="Costs",'Top Down inputs'!F308,"Error"))</f>
        <v>24476972.613810264</v>
      </c>
      <c r="I447" s="207">
        <f>IF($B$3="Prices",(I183*I54),IF($B$3="Costs",'Top Down inputs'!G308,"Error"))</f>
        <v>20962357.92866439</v>
      </c>
      <c r="J447" s="207">
        <f>IF($B$3="Prices",(J183*J54),IF($B$3="Costs",'Top Down inputs'!H308,"Error"))</f>
        <v>18518433.01081343</v>
      </c>
      <c r="K447" s="207">
        <f>IF($B$3="Prices",(K183*K54),IF($B$3="Costs",'Top Down inputs'!I308,"Error"))</f>
        <v>14365029.77403599</v>
      </c>
      <c r="L447" s="207">
        <f>IF($B$3="Prices",(L183*L54),IF($B$3="Costs",'Top Down inputs'!J308,"Error"))</f>
        <v>10953276.387535555</v>
      </c>
      <c r="M447" s="207">
        <f>IF($B$3="Prices",(M183*M54),IF($B$3="Costs",'Top Down inputs'!K308,"Error"))</f>
        <v>8558185.6892642248</v>
      </c>
      <c r="N447" s="207">
        <f>IF($B$3="Prices",(N183*N54),IF($B$3="Costs",'Top Down inputs'!L308,"Error"))</f>
        <v>7268080.8695397917</v>
      </c>
      <c r="O447" s="63">
        <f t="shared" si="412"/>
        <v>5379410.3482186804</v>
      </c>
      <c r="P447" s="63">
        <f t="shared" si="412"/>
        <v>3217685.2410314963</v>
      </c>
      <c r="Q447" s="63">
        <f t="shared" si="412"/>
        <v>531717.27517676097</v>
      </c>
      <c r="R447" s="63">
        <f t="shared" si="412"/>
        <v>531717.27517676097</v>
      </c>
      <c r="S447" s="63">
        <f t="shared" si="412"/>
        <v>531717.27517676097</v>
      </c>
    </row>
    <row r="448" spans="1:19" s="95" customFormat="1" ht="15" thickBot="1" x14ac:dyDescent="0.4">
      <c r="A448" s="8" t="str">
        <v>SL111</v>
      </c>
      <c r="B448" s="95" t="s">
        <v>316</v>
      </c>
      <c r="C448" s="8" t="s">
        <v>13</v>
      </c>
      <c r="E448" s="207">
        <f t="shared" si="410"/>
        <v>21216.096220181851</v>
      </c>
      <c r="F448" s="207">
        <f>IF($B$3="Prices",(F184*F55),IF($B$3="Costs",'Top Down inputs'!D309,"Error"))</f>
        <v>16157.428257137261</v>
      </c>
      <c r="G448" s="207">
        <f>IF($B$3="Prices",(G184*G55),IF($B$3="Costs",'Top Down inputs'!E309,"Error"))</f>
        <v>13547.896437318112</v>
      </c>
      <c r="H448" s="207">
        <f>IF($B$3="Prices",(H184*H55),IF($B$3="Costs",'Top Down inputs'!F309,"Error"))</f>
        <v>14154.809796637763</v>
      </c>
      <c r="I448" s="207">
        <f>IF($B$3="Prices",(I184*I55),IF($B$3="Costs",'Top Down inputs'!G309,"Error"))</f>
        <v>11636.033593145748</v>
      </c>
      <c r="J448" s="207">
        <f>IF($B$3="Prices",(J184*J55),IF($B$3="Costs",'Top Down inputs'!H309,"Error"))</f>
        <v>8915.7184574363491</v>
      </c>
      <c r="K448" s="207">
        <f>IF($B$3="Prices",(K184*K55),IF($B$3="Costs",'Top Down inputs'!I309,"Error"))</f>
        <v>6347.0973417626456</v>
      </c>
      <c r="L448" s="207">
        <f>IF($B$3="Prices",(L184*L55),IF($B$3="Costs",'Top Down inputs'!J309,"Error"))</f>
        <v>4288.5653700899857</v>
      </c>
      <c r="M448" s="207">
        <f>IF($B$3="Prices",(M184*M55),IF($B$3="Costs",'Top Down inputs'!K309,"Error"))</f>
        <v>2966.5866988780522</v>
      </c>
      <c r="N448" s="207">
        <f>IF($B$3="Prices",(N184*N55),IF($B$3="Costs",'Top Down inputs'!L309,"Error"))</f>
        <v>3222.9958765267934</v>
      </c>
      <c r="O448" s="63">
        <f t="shared" si="412"/>
        <v>3222.9958765267934</v>
      </c>
      <c r="P448" s="63">
        <f t="shared" si="412"/>
        <v>3222.9958765267934</v>
      </c>
      <c r="Q448" s="63">
        <f t="shared" si="412"/>
        <v>3222.9958765267934</v>
      </c>
      <c r="R448" s="63">
        <f t="shared" si="412"/>
        <v>3222.9958765267934</v>
      </c>
      <c r="S448" s="63">
        <f t="shared" si="412"/>
        <v>3222.9958765267934</v>
      </c>
    </row>
    <row r="449" spans="1:19" s="95" customFormat="1" ht="15" thickBot="1" x14ac:dyDescent="0.4">
      <c r="A449" s="8" t="str">
        <v>SL112</v>
      </c>
      <c r="B449" s="95" t="s">
        <v>318</v>
      </c>
      <c r="C449" s="8" t="s">
        <v>13</v>
      </c>
      <c r="E449" s="207">
        <f t="shared" si="410"/>
        <v>429809.44306428405</v>
      </c>
      <c r="F449" s="207">
        <f>IF($B$3="Prices",(F185*F56),IF($B$3="Costs",'Top Down inputs'!D310,"Error"))</f>
        <v>327327.66520662804</v>
      </c>
      <c r="G449" s="207">
        <f>IF($B$3="Prices",(G185*G56),IF($B$3="Costs",'Top Down inputs'!E310,"Error"))</f>
        <v>252596.585747278</v>
      </c>
      <c r="H449" s="207">
        <f>IF($B$3="Prices",(H185*H56),IF($B$3="Costs",'Top Down inputs'!F310,"Error"))</f>
        <v>248573.12974461226</v>
      </c>
      <c r="I449" s="207">
        <f>IF($B$3="Prices",(I185*I56),IF($B$3="Costs",'Top Down inputs'!G310,"Error"))</f>
        <v>204307.69089188325</v>
      </c>
      <c r="J449" s="207">
        <f>IF($B$3="Prices",(J185*J56),IF($B$3="Costs",'Top Down inputs'!H310,"Error"))</f>
        <v>156499.38305661833</v>
      </c>
      <c r="K449" s="207">
        <f>IF($B$3="Prices",(K185*K56),IF($B$3="Costs",'Top Down inputs'!I310,"Error"))</f>
        <v>111386.09278490198</v>
      </c>
      <c r="L449" s="207">
        <f>IF($B$3="Prices",(L185*L56),IF($B$3="Costs",'Top Down inputs'!J310,"Error"))</f>
        <v>75245.549492616221</v>
      </c>
      <c r="M449" s="207">
        <f>IF($B$3="Prices",(M185*M56),IF($B$3="Costs",'Top Down inputs'!K310,"Error"))</f>
        <v>52037.788800656752</v>
      </c>
      <c r="N449" s="207">
        <f>IF($B$3="Prices",(N185*N56),IF($B$3="Costs",'Top Down inputs'!L310,"Error"))</f>
        <v>56468.27381234982</v>
      </c>
      <c r="O449" s="63">
        <f t="shared" si="412"/>
        <v>56468.27381234982</v>
      </c>
      <c r="P449" s="63">
        <f t="shared" si="412"/>
        <v>56468.27381234982</v>
      </c>
      <c r="Q449" s="63">
        <f t="shared" si="412"/>
        <v>56468.27381234982</v>
      </c>
      <c r="R449" s="63">
        <f t="shared" si="412"/>
        <v>56468.27381234982</v>
      </c>
      <c r="S449" s="63">
        <f t="shared" si="412"/>
        <v>56468.27381234982</v>
      </c>
    </row>
    <row r="450" spans="1:19" s="95" customFormat="1" ht="15" thickBot="1" x14ac:dyDescent="0.4">
      <c r="A450" s="8" t="str">
        <v>SL140</v>
      </c>
      <c r="B450" s="95" t="s">
        <v>320</v>
      </c>
      <c r="C450" s="8" t="s">
        <v>13</v>
      </c>
      <c r="E450" s="207">
        <f t="shared" si="410"/>
        <v>272795.65999123646</v>
      </c>
      <c r="F450" s="207">
        <f>IF($B$3="Prices",(F186*F57),IF($B$3="Costs",'Top Down inputs'!D311,"Error"))</f>
        <v>207751.52315598956</v>
      </c>
      <c r="G450" s="207">
        <f>IF($B$3="Prices",(G186*G57),IF($B$3="Costs",'Top Down inputs'!E311,"Error"))</f>
        <v>131354.43426713554</v>
      </c>
      <c r="H450" s="207">
        <f>IF($B$3="Prices",(H186*H57),IF($B$3="Costs",'Top Down inputs'!F311,"Error"))</f>
        <v>152859.61606829258</v>
      </c>
      <c r="I450" s="207">
        <f>IF($B$3="Prices",(I186*I57),IF($B$3="Costs",'Top Down inputs'!G311,"Error"))</f>
        <v>125667.80954221953</v>
      </c>
      <c r="J450" s="207">
        <f>IF($B$3="Prices",(J186*J57),IF($B$3="Costs",'Top Down inputs'!H311,"Error"))</f>
        <v>96300.154704589761</v>
      </c>
      <c r="K450" s="207">
        <f>IF($B$3="Prices",(K186*K57),IF($B$3="Costs",'Top Down inputs'!I311,"Error"))</f>
        <v>68557.97847769098</v>
      </c>
      <c r="L450" s="207">
        <f>IF($B$3="Prices",(L186*L57),IF($B$3="Costs",'Top Down inputs'!J311,"Error"))</f>
        <v>46322.660926001117</v>
      </c>
      <c r="M450" s="207">
        <f>IF($B$3="Prices",(M186*M57),IF($B$3="Costs",'Top Down inputs'!K311,"Error"))</f>
        <v>32045.258887936674</v>
      </c>
      <c r="N450" s="207">
        <f>IF($B$3="Prices",(N186*N57),IF($B$3="Costs",'Top Down inputs'!L311,"Error"))</f>
        <v>34863.622678920336</v>
      </c>
      <c r="O450" s="63">
        <f t="shared" si="412"/>
        <v>34863.622678920336</v>
      </c>
      <c r="P450" s="63">
        <f t="shared" si="412"/>
        <v>34863.622678920336</v>
      </c>
      <c r="Q450" s="63">
        <f t="shared" si="412"/>
        <v>34863.622678920336</v>
      </c>
      <c r="R450" s="63">
        <f t="shared" si="412"/>
        <v>34863.622678920336</v>
      </c>
      <c r="S450" s="63">
        <f t="shared" si="412"/>
        <v>34863.622678920336</v>
      </c>
    </row>
    <row r="451" spans="1:19" s="95" customFormat="1" ht="15" thickBot="1" x14ac:dyDescent="0.4">
      <c r="A451" s="8" t="str">
        <v>SL144</v>
      </c>
      <c r="B451" s="95" t="s">
        <v>322</v>
      </c>
      <c r="C451" s="8" t="s">
        <v>13</v>
      </c>
      <c r="E451" s="207">
        <f t="shared" si="410"/>
        <v>91133.500319949453</v>
      </c>
      <c r="F451" s="207">
        <f>IF($B$3="Prices",(F187*F58),IF($B$3="Costs",'Top Down inputs'!D312,"Error"))</f>
        <v>69404.049546149618</v>
      </c>
      <c r="G451" s="207">
        <f>IF($B$3="Prices",(G187*G58),IF($B$3="Costs",'Top Down inputs'!E312,"Error"))</f>
        <v>55619.53618424997</v>
      </c>
      <c r="H451" s="207">
        <f>IF($B$3="Prices",(H187*H58),IF($B$3="Costs",'Top Down inputs'!F312,"Error"))</f>
        <v>56819.821747800554</v>
      </c>
      <c r="I451" s="207">
        <f>IF($B$3="Prices",(I187*I58),IF($B$3="Costs",'Top Down inputs'!G312,"Error"))</f>
        <v>46708.498778343084</v>
      </c>
      <c r="J451" s="207">
        <f>IF($B$3="Prices",(J187*J58),IF($B$3="Costs",'Top Down inputs'!H312,"Error"))</f>
        <v>35788.124439621562</v>
      </c>
      <c r="K451" s="207">
        <f>IF($B$3="Prices",(K187*K58),IF($B$3="Costs",'Top Down inputs'!I312,"Error"))</f>
        <v>25476.610154235099</v>
      </c>
      <c r="L451" s="207">
        <f>IF($B$3="Prices",(L187*L58),IF($B$3="Costs",'Top Down inputs'!J312,"Error"))</f>
        <v>17213.164957558682</v>
      </c>
      <c r="M451" s="207">
        <f>IF($B$3="Prices",(M187*M58),IF($B$3="Costs",'Top Down inputs'!K312,"Error"))</f>
        <v>11906.726996571377</v>
      </c>
      <c r="N451" s="207">
        <f>IF($B$3="Prices",(N187*N58),IF($B$3="Costs",'Top Down inputs'!L312,"Error"))</f>
        <v>12938.599526174707</v>
      </c>
      <c r="O451" s="63">
        <f t="shared" si="412"/>
        <v>12938.599526174707</v>
      </c>
      <c r="P451" s="63">
        <f t="shared" si="412"/>
        <v>12938.599526174707</v>
      </c>
      <c r="Q451" s="63">
        <f t="shared" si="412"/>
        <v>12938.599526174707</v>
      </c>
      <c r="R451" s="63">
        <f t="shared" si="412"/>
        <v>12938.599526174707</v>
      </c>
      <c r="S451" s="63">
        <f t="shared" si="412"/>
        <v>12938.599526174707</v>
      </c>
    </row>
    <row r="452" spans="1:19" ht="15" thickBot="1" x14ac:dyDescent="0.4">
      <c r="A452" s="95"/>
      <c r="B452" s="95"/>
      <c r="C452" s="95"/>
      <c r="D452" s="95"/>
      <c r="E452" s="18">
        <f>SUM(E412:E451)</f>
        <v>554431651.66150236</v>
      </c>
      <c r="F452" s="18">
        <f t="shared" ref="F452:S452" si="413">SUM(F412:F451)</f>
        <v>422235530.14834744</v>
      </c>
      <c r="G452" s="18">
        <f t="shared" si="413"/>
        <v>290039408.63519293</v>
      </c>
      <c r="H452" s="18">
        <f t="shared" si="413"/>
        <v>302207374.84064579</v>
      </c>
      <c r="I452" s="18">
        <f t="shared" si="413"/>
        <v>287085296.16520435</v>
      </c>
      <c r="J452" s="18">
        <f t="shared" si="413"/>
        <v>278480280.62651539</v>
      </c>
      <c r="K452" s="18">
        <f t="shared" si="413"/>
        <v>259849200.69617081</v>
      </c>
      <c r="L452" s="18">
        <f t="shared" si="413"/>
        <v>241969067.00093335</v>
      </c>
      <c r="M452" s="18">
        <f t="shared" si="413"/>
        <v>213108650.62674162</v>
      </c>
      <c r="N452" s="18">
        <f t="shared" si="413"/>
        <v>167093301.78379723</v>
      </c>
      <c r="O452" s="18">
        <f t="shared" si="413"/>
        <v>118693467.54547262</v>
      </c>
      <c r="P452" s="18">
        <f t="shared" si="413"/>
        <v>58429569.315182827</v>
      </c>
      <c r="Q452" s="18">
        <f t="shared" si="413"/>
        <v>41110569.960120447</v>
      </c>
      <c r="R452" s="18">
        <f t="shared" si="413"/>
        <v>41110569.960120447</v>
      </c>
      <c r="S452" s="18">
        <f t="shared" si="413"/>
        <v>41110569.960120447</v>
      </c>
    </row>
    <row r="453" spans="1:19" ht="15" thickTop="1" x14ac:dyDescent="0.35">
      <c r="F453">
        <f>(F452-G452)/F452</f>
        <v>0.31308620917502838</v>
      </c>
    </row>
    <row r="454" spans="1:19" x14ac:dyDescent="0.35">
      <c r="B454" s="95" t="s">
        <v>403</v>
      </c>
      <c r="D454" s="139">
        <f>AVERAGE(E454:S454)</f>
        <v>8.3997021603976901E-2</v>
      </c>
      <c r="E454" s="85">
        <f>(SUMIF($C$412:$C$451,"Connections",E412:E451)+E440+E441)/E452</f>
        <v>0.20009025760905491</v>
      </c>
      <c r="F454" s="85">
        <f t="shared" ref="F454:S454" si="414">(SUMIF($C$412:$C$451,"Connections",F412:F451)+F440+F441)/F452</f>
        <v>0.20009025760905505</v>
      </c>
      <c r="G454" s="85">
        <f t="shared" si="414"/>
        <v>0.10200858808098122</v>
      </c>
      <c r="H454" s="85">
        <f t="shared" si="414"/>
        <v>0.10464118711520012</v>
      </c>
      <c r="I454" s="85">
        <f t="shared" si="414"/>
        <v>0.10794522415022074</v>
      </c>
      <c r="J454" s="85">
        <f t="shared" si="414"/>
        <v>7.0243633448608997E-2</v>
      </c>
      <c r="K454" s="85">
        <f t="shared" si="414"/>
        <v>7.6880027405349396E-2</v>
      </c>
      <c r="L454" s="85">
        <f t="shared" si="414"/>
        <v>9.9096049792868346E-2</v>
      </c>
      <c r="M454" s="85">
        <f t="shared" si="414"/>
        <v>9.6629982321387892E-2</v>
      </c>
      <c r="N454" s="85">
        <f t="shared" si="414"/>
        <v>1.465173451623057E-2</v>
      </c>
      <c r="O454" s="85">
        <f t="shared" si="414"/>
        <v>1.9288368251228177E-2</v>
      </c>
      <c r="P454" s="85">
        <f t="shared" si="414"/>
        <v>3.5542391443864667E-2</v>
      </c>
      <c r="Q454" s="85">
        <f t="shared" si="414"/>
        <v>4.4282540771867857E-2</v>
      </c>
      <c r="R454" s="85">
        <f t="shared" si="414"/>
        <v>4.4282540771867857E-2</v>
      </c>
      <c r="S454" s="85">
        <f t="shared" si="414"/>
        <v>4.4282540771867857E-2</v>
      </c>
    </row>
    <row r="494" spans="1:4" x14ac:dyDescent="0.35">
      <c r="A494" s="232"/>
      <c r="B494" s="232"/>
      <c r="C494" s="232"/>
      <c r="D494" s="232"/>
    </row>
    <row r="495" spans="1:4" x14ac:dyDescent="0.35">
      <c r="A495" s="232"/>
      <c r="B495" s="232"/>
      <c r="C495" s="232"/>
      <c r="D495" s="232"/>
    </row>
    <row r="496" spans="1:4" x14ac:dyDescent="0.35">
      <c r="A496" s="232"/>
      <c r="B496" s="232"/>
      <c r="C496" s="232"/>
      <c r="D496" s="232"/>
    </row>
    <row r="497" spans="1:20" x14ac:dyDescent="0.35">
      <c r="A497" s="232"/>
      <c r="B497" s="232"/>
      <c r="C497" s="232"/>
      <c r="D497" s="232"/>
    </row>
    <row r="498" spans="1:20" x14ac:dyDescent="0.35">
      <c r="A498" s="232"/>
      <c r="B498" s="232"/>
      <c r="C498" s="232"/>
      <c r="D498" s="232"/>
    </row>
    <row r="499" spans="1:20" x14ac:dyDescent="0.35">
      <c r="A499" s="232"/>
      <c r="B499" s="232"/>
      <c r="C499" s="232"/>
      <c r="D499" s="232"/>
    </row>
    <row r="500" spans="1:20" x14ac:dyDescent="0.35">
      <c r="A500" s="232"/>
      <c r="B500" s="232"/>
      <c r="C500" s="232"/>
      <c r="D500" s="232"/>
    </row>
    <row r="501" spans="1:20" x14ac:dyDescent="0.35">
      <c r="A501" s="232"/>
      <c r="B501" s="232"/>
      <c r="C501" s="232"/>
      <c r="D501" s="232"/>
    </row>
    <row r="502" spans="1:20" x14ac:dyDescent="0.35">
      <c r="A502" s="232"/>
      <c r="B502" s="232"/>
      <c r="C502" s="232"/>
      <c r="D502" s="232"/>
    </row>
    <row r="504" spans="1:20" x14ac:dyDescent="0.35">
      <c r="C504" s="10" t="s">
        <v>516</v>
      </c>
      <c r="I504" s="232"/>
      <c r="J504" s="232"/>
      <c r="K504" s="232"/>
      <c r="L504" s="232"/>
      <c r="M504" s="232"/>
      <c r="N504" s="232"/>
      <c r="O504" s="232"/>
      <c r="P504" s="232"/>
      <c r="Q504" s="232"/>
      <c r="R504" s="232"/>
      <c r="S504" s="232"/>
    </row>
    <row r="505" spans="1:20" x14ac:dyDescent="0.35">
      <c r="A505" s="95" t="s">
        <v>244</v>
      </c>
      <c r="B505" s="95" t="s">
        <v>276</v>
      </c>
      <c r="C505" s="8" t="str">
        <f t="shared" ref="C505:C544" si="415">C192</f>
        <v>Legacy</v>
      </c>
      <c r="D505" s="115">
        <v>0.72</v>
      </c>
      <c r="E505" s="86"/>
      <c r="I505" s="232"/>
      <c r="J505" s="232"/>
      <c r="K505" s="232"/>
      <c r="L505" s="232"/>
      <c r="M505" s="232"/>
      <c r="N505" s="232"/>
      <c r="O505" s="232"/>
      <c r="P505" s="232"/>
      <c r="Q505" s="232"/>
      <c r="R505" s="232"/>
      <c r="S505" s="232"/>
    </row>
    <row r="506" spans="1:20" x14ac:dyDescent="0.35">
      <c r="A506" s="95" t="s">
        <v>245</v>
      </c>
      <c r="B506" s="95" t="s">
        <v>277</v>
      </c>
      <c r="C506" s="8" t="str">
        <f t="shared" si="415"/>
        <v>Legacy</v>
      </c>
      <c r="D506" s="115">
        <v>0.72</v>
      </c>
      <c r="E506" s="86"/>
      <c r="I506" s="232"/>
      <c r="J506" s="232"/>
      <c r="K506" s="232"/>
      <c r="L506" s="232"/>
      <c r="M506" s="232"/>
      <c r="N506" s="232"/>
      <c r="O506" s="232"/>
      <c r="P506" s="232"/>
      <c r="Q506" s="232"/>
      <c r="R506" s="232"/>
      <c r="S506" s="232"/>
    </row>
    <row r="507" spans="1:20" x14ac:dyDescent="0.35">
      <c r="A507" s="95" t="s">
        <v>246</v>
      </c>
      <c r="B507" s="95" t="s">
        <v>278</v>
      </c>
      <c r="C507" s="8" t="str">
        <f t="shared" si="415"/>
        <v>Legacy</v>
      </c>
      <c r="D507" s="115">
        <v>0.71</v>
      </c>
      <c r="E507" s="86"/>
      <c r="I507" s="232"/>
      <c r="J507" s="232"/>
      <c r="K507" s="232"/>
      <c r="L507" s="232"/>
      <c r="M507" s="232"/>
      <c r="N507" s="232"/>
      <c r="O507" s="232"/>
      <c r="P507" s="232"/>
      <c r="Q507" s="232"/>
      <c r="R507" s="232"/>
      <c r="S507" s="232"/>
    </row>
    <row r="508" spans="1:20" x14ac:dyDescent="0.35">
      <c r="A508" s="95" t="s">
        <v>247</v>
      </c>
      <c r="B508" s="95" t="s">
        <v>279</v>
      </c>
      <c r="C508" s="8" t="str">
        <f t="shared" si="415"/>
        <v>Legacy</v>
      </c>
      <c r="D508" s="115">
        <v>0.72</v>
      </c>
      <c r="E508" s="86"/>
      <c r="I508" s="232"/>
      <c r="J508" s="232"/>
      <c r="K508" s="232"/>
      <c r="L508" s="232"/>
      <c r="M508" s="232"/>
      <c r="N508" s="232"/>
      <c r="O508" s="232"/>
      <c r="P508" s="232"/>
      <c r="Q508" s="232"/>
      <c r="R508" s="232"/>
      <c r="S508" s="232"/>
    </row>
    <row r="509" spans="1:20" x14ac:dyDescent="0.35">
      <c r="A509" s="95" t="s">
        <v>248</v>
      </c>
      <c r="B509" s="95" t="s">
        <v>280</v>
      </c>
      <c r="C509" s="8" t="str">
        <f t="shared" si="415"/>
        <v>Legacy</v>
      </c>
      <c r="D509" s="115">
        <v>0.96</v>
      </c>
      <c r="E509" s="86"/>
      <c r="I509" s="232"/>
      <c r="J509" s="232"/>
      <c r="K509" s="232"/>
      <c r="L509" s="232"/>
      <c r="M509" s="232"/>
      <c r="N509" s="232"/>
      <c r="O509" s="232"/>
      <c r="P509" s="232"/>
      <c r="Q509" s="232"/>
      <c r="R509" s="232"/>
      <c r="S509" s="232"/>
    </row>
    <row r="510" spans="1:20" x14ac:dyDescent="0.35">
      <c r="A510" s="95" t="s">
        <v>249</v>
      </c>
      <c r="B510" s="95" t="s">
        <v>281</v>
      </c>
      <c r="C510" s="8" t="str">
        <f t="shared" si="415"/>
        <v>Legacy</v>
      </c>
      <c r="D510" s="115">
        <v>0.96</v>
      </c>
      <c r="E510" s="86"/>
      <c r="I510" s="232"/>
      <c r="J510" s="232"/>
      <c r="K510" s="232"/>
      <c r="L510" s="232"/>
      <c r="M510" s="232"/>
      <c r="N510" s="232"/>
      <c r="O510" s="232"/>
      <c r="P510" s="232"/>
      <c r="Q510" s="232"/>
      <c r="R510" s="232"/>
      <c r="S510" s="232"/>
    </row>
    <row r="511" spans="1:20" x14ac:dyDescent="0.35">
      <c r="A511" s="95" t="s">
        <v>250</v>
      </c>
      <c r="B511" s="95" t="s">
        <v>282</v>
      </c>
      <c r="C511" s="8" t="str">
        <f t="shared" si="415"/>
        <v>FTTC</v>
      </c>
      <c r="D511" s="115">
        <v>0.73</v>
      </c>
      <c r="E511" s="86"/>
      <c r="I511" s="232"/>
      <c r="J511" s="232"/>
      <c r="K511" s="232"/>
      <c r="L511" s="232"/>
      <c r="M511" s="232"/>
      <c r="N511" s="232"/>
      <c r="O511" s="232"/>
      <c r="P511" s="232"/>
      <c r="Q511" s="232"/>
      <c r="R511" s="232"/>
      <c r="S511" s="232"/>
      <c r="T511" s="46"/>
    </row>
    <row r="512" spans="1:20" x14ac:dyDescent="0.35">
      <c r="A512" s="95" t="s">
        <v>251</v>
      </c>
      <c r="B512" s="95" t="s">
        <v>283</v>
      </c>
      <c r="C512" s="8" t="str">
        <f t="shared" si="415"/>
        <v>FTTC</v>
      </c>
      <c r="D512" s="115">
        <v>0.72</v>
      </c>
      <c r="E512" s="86"/>
      <c r="I512" s="232"/>
      <c r="J512" s="232"/>
      <c r="K512" s="232"/>
      <c r="L512" s="232"/>
      <c r="M512" s="232"/>
      <c r="N512" s="232"/>
      <c r="O512" s="232"/>
      <c r="P512" s="232"/>
      <c r="Q512" s="232"/>
      <c r="R512" s="232"/>
      <c r="S512" s="232"/>
      <c r="T512" s="46"/>
    </row>
    <row r="513" spans="1:20" x14ac:dyDescent="0.35">
      <c r="A513" s="95" t="s">
        <v>252</v>
      </c>
      <c r="B513" s="95" t="s">
        <v>284</v>
      </c>
      <c r="C513" s="8" t="str">
        <f t="shared" si="415"/>
        <v>FTTC</v>
      </c>
      <c r="D513" s="115">
        <v>0.71</v>
      </c>
      <c r="E513" s="86"/>
      <c r="I513" s="232"/>
      <c r="J513" s="232"/>
      <c r="K513" s="232"/>
      <c r="L513" s="232"/>
      <c r="M513" s="232"/>
      <c r="N513" s="232"/>
      <c r="O513" s="232"/>
      <c r="P513" s="232"/>
      <c r="Q513" s="232"/>
      <c r="R513" s="232"/>
      <c r="S513" s="232"/>
      <c r="T513" s="46"/>
    </row>
    <row r="514" spans="1:20" x14ac:dyDescent="0.35">
      <c r="A514" s="95" t="s">
        <v>253</v>
      </c>
      <c r="B514" s="95" t="s">
        <v>285</v>
      </c>
      <c r="C514" s="8" t="str">
        <f t="shared" si="415"/>
        <v>FTTC</v>
      </c>
      <c r="D514" s="115">
        <v>0.71</v>
      </c>
      <c r="E514" s="86"/>
      <c r="I514" s="232"/>
      <c r="J514" s="232"/>
      <c r="K514" s="232"/>
      <c r="L514" s="232"/>
      <c r="M514" s="232"/>
      <c r="N514" s="232"/>
      <c r="O514" s="232"/>
      <c r="P514" s="232"/>
      <c r="Q514" s="232"/>
      <c r="R514" s="232"/>
      <c r="S514" s="232"/>
      <c r="T514" s="46"/>
    </row>
    <row r="515" spans="1:20" x14ac:dyDescent="0.35">
      <c r="A515" s="95" t="s">
        <v>254</v>
      </c>
      <c r="B515" s="95" t="s">
        <v>286</v>
      </c>
      <c r="C515" s="8" t="str">
        <f t="shared" si="415"/>
        <v>FTTC</v>
      </c>
      <c r="D515" s="115">
        <v>0.96</v>
      </c>
      <c r="E515" s="86"/>
      <c r="I515" s="232"/>
      <c r="J515" s="232"/>
      <c r="K515" s="232"/>
      <c r="L515" s="232"/>
      <c r="M515" s="232"/>
      <c r="N515" s="232"/>
      <c r="O515" s="232"/>
      <c r="P515" s="232"/>
      <c r="Q515" s="232"/>
      <c r="R515" s="232"/>
      <c r="S515" s="232"/>
      <c r="T515" s="46"/>
    </row>
    <row r="516" spans="1:20" x14ac:dyDescent="0.35">
      <c r="A516" s="95" t="s">
        <v>255</v>
      </c>
      <c r="B516" s="95" t="s">
        <v>287</v>
      </c>
      <c r="C516" s="8" t="str">
        <f t="shared" si="415"/>
        <v>FTTC</v>
      </c>
      <c r="D516" s="115">
        <v>0.95</v>
      </c>
      <c r="E516" s="86"/>
      <c r="I516" s="232"/>
      <c r="J516" s="232"/>
      <c r="K516" s="232"/>
      <c r="L516" s="232"/>
      <c r="M516" s="232"/>
      <c r="N516" s="232"/>
      <c r="O516" s="232"/>
      <c r="P516" s="232"/>
      <c r="Q516" s="232"/>
      <c r="R516" s="232"/>
      <c r="S516" s="232"/>
      <c r="T516" s="46"/>
    </row>
    <row r="517" spans="1:20" x14ac:dyDescent="0.35">
      <c r="A517" s="95" t="s">
        <v>256</v>
      </c>
      <c r="B517" s="95" t="s">
        <v>288</v>
      </c>
      <c r="C517" s="8" t="str">
        <f t="shared" si="415"/>
        <v>FTTC</v>
      </c>
      <c r="D517" s="115">
        <v>0.95</v>
      </c>
      <c r="E517" s="86"/>
    </row>
    <row r="518" spans="1:20" x14ac:dyDescent="0.35">
      <c r="A518" s="95" t="s">
        <v>257</v>
      </c>
      <c r="B518" s="95" t="s">
        <v>289</v>
      </c>
      <c r="C518" s="8" t="str">
        <f t="shared" si="415"/>
        <v>FTTC</v>
      </c>
      <c r="D518" s="115">
        <v>0.96</v>
      </c>
      <c r="E518" s="86"/>
      <c r="K518" s="46"/>
      <c r="L518" s="46"/>
      <c r="M518" s="46"/>
      <c r="N518" s="46"/>
      <c r="O518" s="46"/>
      <c r="P518" s="46"/>
      <c r="Q518" s="46"/>
      <c r="R518" s="46"/>
      <c r="S518" s="46"/>
    </row>
    <row r="519" spans="1:20" x14ac:dyDescent="0.35">
      <c r="A519" s="95" t="s">
        <v>258</v>
      </c>
      <c r="B519" s="95" t="s">
        <v>290</v>
      </c>
      <c r="C519" s="8" t="str">
        <f t="shared" si="415"/>
        <v>FTTC</v>
      </c>
      <c r="D519" s="115">
        <v>0.95</v>
      </c>
      <c r="E519" s="86"/>
      <c r="K519" s="46"/>
      <c r="L519" s="46"/>
      <c r="M519" s="46"/>
      <c r="N519" s="46"/>
      <c r="O519" s="46"/>
      <c r="P519" s="46"/>
      <c r="Q519" s="46"/>
      <c r="R519" s="46"/>
      <c r="S519" s="46"/>
    </row>
    <row r="520" spans="1:20" x14ac:dyDescent="0.35">
      <c r="A520" s="95" t="s">
        <v>259</v>
      </c>
      <c r="B520" s="95" t="s">
        <v>291</v>
      </c>
      <c r="C520" s="8" t="str">
        <f t="shared" si="415"/>
        <v>FTTC</v>
      </c>
      <c r="D520" s="115">
        <v>0.95</v>
      </c>
      <c r="E520" s="86"/>
      <c r="K520" s="46"/>
      <c r="L520" s="46"/>
      <c r="M520" s="46"/>
      <c r="N520" s="46"/>
      <c r="O520" s="46"/>
      <c r="P520" s="46"/>
      <c r="Q520" s="46"/>
      <c r="R520" s="46"/>
      <c r="S520" s="46"/>
    </row>
    <row r="521" spans="1:20" x14ac:dyDescent="0.35">
      <c r="A521" s="95" t="s">
        <v>260</v>
      </c>
      <c r="B521" s="95" t="s">
        <v>292</v>
      </c>
      <c r="C521" s="8" t="str">
        <f t="shared" si="415"/>
        <v>FTTC</v>
      </c>
      <c r="D521" s="115">
        <v>0.94</v>
      </c>
      <c r="E521" s="86"/>
      <c r="K521" s="46"/>
      <c r="L521" s="46"/>
      <c r="M521" s="46"/>
      <c r="N521" s="46"/>
      <c r="O521" s="46"/>
      <c r="P521" s="46"/>
      <c r="Q521" s="46"/>
      <c r="R521" s="46"/>
      <c r="S521" s="46"/>
    </row>
    <row r="522" spans="1:20" x14ac:dyDescent="0.35">
      <c r="A522" s="95" t="s">
        <v>261</v>
      </c>
      <c r="B522" s="95" t="s">
        <v>293</v>
      </c>
      <c r="C522" s="8" t="str">
        <f t="shared" si="415"/>
        <v>FTTC</v>
      </c>
      <c r="D522" s="115">
        <v>0.94</v>
      </c>
      <c r="E522" s="86"/>
      <c r="K522" s="46"/>
      <c r="L522" s="46"/>
      <c r="M522" s="46"/>
      <c r="N522" s="46"/>
      <c r="O522" s="46"/>
      <c r="P522" s="46"/>
      <c r="Q522" s="46"/>
      <c r="R522" s="46"/>
      <c r="S522" s="46"/>
    </row>
    <row r="523" spans="1:20" x14ac:dyDescent="0.35">
      <c r="A523" s="95" t="s">
        <v>262</v>
      </c>
      <c r="B523" s="95" t="s">
        <v>294</v>
      </c>
      <c r="C523" s="8" t="str">
        <f t="shared" si="415"/>
        <v>FTTC</v>
      </c>
      <c r="D523" s="115">
        <v>0.75</v>
      </c>
      <c r="E523" s="86"/>
    </row>
    <row r="524" spans="1:20" x14ac:dyDescent="0.35">
      <c r="A524" s="95" t="s">
        <v>263</v>
      </c>
      <c r="B524" s="95" t="s">
        <v>295</v>
      </c>
      <c r="C524" s="8" t="str">
        <f t="shared" si="415"/>
        <v>FTTC</v>
      </c>
      <c r="D524" s="115">
        <v>0.72</v>
      </c>
      <c r="E524" s="86"/>
    </row>
    <row r="525" spans="1:20" x14ac:dyDescent="0.35">
      <c r="A525" s="95" t="s">
        <v>264</v>
      </c>
      <c r="B525" s="95" t="s">
        <v>296</v>
      </c>
      <c r="C525" s="8" t="str">
        <f t="shared" si="415"/>
        <v>FTTC</v>
      </c>
      <c r="D525" s="115">
        <v>0.95</v>
      </c>
      <c r="E525" s="86"/>
    </row>
    <row r="526" spans="1:20" x14ac:dyDescent="0.35">
      <c r="A526" s="95" t="s">
        <v>265</v>
      </c>
      <c r="B526" s="95" t="s">
        <v>297</v>
      </c>
      <c r="C526" s="8" t="str">
        <f t="shared" si="415"/>
        <v>FTTC</v>
      </c>
      <c r="D526" s="115">
        <v>0.95</v>
      </c>
      <c r="E526" s="86"/>
    </row>
    <row r="527" spans="1:20" x14ac:dyDescent="0.35">
      <c r="A527" s="95" t="s">
        <v>266</v>
      </c>
      <c r="B527" s="95" t="s">
        <v>298</v>
      </c>
      <c r="C527" s="8" t="str">
        <f t="shared" si="415"/>
        <v>FTTC</v>
      </c>
      <c r="D527" s="115">
        <v>0.73</v>
      </c>
      <c r="E527" s="86"/>
    </row>
    <row r="528" spans="1:20" x14ac:dyDescent="0.35">
      <c r="A528" s="95" t="s">
        <v>267</v>
      </c>
      <c r="B528" s="95" t="s">
        <v>299</v>
      </c>
      <c r="C528" s="8" t="str">
        <f t="shared" si="415"/>
        <v>FTTC</v>
      </c>
      <c r="D528" s="115">
        <v>0.73</v>
      </c>
      <c r="E528" s="86"/>
    </row>
    <row r="529" spans="1:5" x14ac:dyDescent="0.35">
      <c r="A529" s="95" t="s">
        <v>268</v>
      </c>
      <c r="B529" s="95" t="s">
        <v>300</v>
      </c>
      <c r="C529" s="8" t="str">
        <f t="shared" si="415"/>
        <v>FTTC</v>
      </c>
      <c r="D529" s="115">
        <v>0.72</v>
      </c>
      <c r="E529" s="86"/>
    </row>
    <row r="530" spans="1:5" x14ac:dyDescent="0.35">
      <c r="A530" s="95" t="s">
        <v>269</v>
      </c>
      <c r="B530" s="95" t="s">
        <v>301</v>
      </c>
      <c r="C530" s="8" t="str">
        <f t="shared" si="415"/>
        <v>FTTC</v>
      </c>
      <c r="D530" s="115">
        <v>0.72</v>
      </c>
      <c r="E530" s="86"/>
    </row>
    <row r="531" spans="1:5" x14ac:dyDescent="0.35">
      <c r="A531" s="95" t="s">
        <v>270</v>
      </c>
      <c r="B531" s="95" t="s">
        <v>302</v>
      </c>
      <c r="C531" s="8" t="str">
        <f t="shared" si="415"/>
        <v>FTTC</v>
      </c>
      <c r="D531" s="115">
        <v>0.95</v>
      </c>
      <c r="E531" s="86"/>
    </row>
    <row r="532" spans="1:5" x14ac:dyDescent="0.35">
      <c r="A532" s="95" t="s">
        <v>271</v>
      </c>
      <c r="B532" s="95" t="s">
        <v>303</v>
      </c>
      <c r="C532" s="8" t="str">
        <f t="shared" si="415"/>
        <v>FTTC</v>
      </c>
      <c r="D532" s="115">
        <v>0.95</v>
      </c>
      <c r="E532" s="86"/>
    </row>
    <row r="533" spans="1:5" x14ac:dyDescent="0.35">
      <c r="A533" s="95" t="s">
        <v>272</v>
      </c>
      <c r="B533" s="95" t="s">
        <v>304</v>
      </c>
      <c r="C533" s="8" t="str">
        <f t="shared" si="415"/>
        <v>Legacy</v>
      </c>
      <c r="D533" s="115">
        <v>0.63</v>
      </c>
      <c r="E533" s="86"/>
    </row>
    <row r="534" spans="1:5" x14ac:dyDescent="0.35">
      <c r="A534" s="95" t="s">
        <v>273</v>
      </c>
      <c r="B534" s="95" t="s">
        <v>305</v>
      </c>
      <c r="C534" s="8" t="str">
        <f t="shared" si="415"/>
        <v>Legacy</v>
      </c>
      <c r="D534" s="115">
        <v>0.63</v>
      </c>
      <c r="E534" s="86"/>
    </row>
    <row r="535" spans="1:5" x14ac:dyDescent="0.35">
      <c r="A535" s="95" t="s">
        <v>274</v>
      </c>
      <c r="B535" s="95" t="s">
        <v>306</v>
      </c>
      <c r="C535" s="8" t="str">
        <f t="shared" si="415"/>
        <v>Legacy</v>
      </c>
      <c r="D535" s="115">
        <v>0.96</v>
      </c>
      <c r="E535" s="86"/>
    </row>
    <row r="536" spans="1:5" x14ac:dyDescent="0.35">
      <c r="A536" s="95" t="s">
        <v>275</v>
      </c>
      <c r="B536" s="95" t="s">
        <v>307</v>
      </c>
      <c r="C536" s="8" t="str">
        <f t="shared" si="415"/>
        <v>Legacy</v>
      </c>
      <c r="D536" s="115">
        <v>0.96</v>
      </c>
      <c r="E536" s="86"/>
    </row>
    <row r="537" spans="1:5" x14ac:dyDescent="0.35">
      <c r="A537" s="95" t="s">
        <v>212</v>
      </c>
      <c r="B537" s="95" t="s">
        <v>211</v>
      </c>
      <c r="C537" s="8" t="str">
        <f t="shared" si="415"/>
        <v>Legacy</v>
      </c>
      <c r="D537" s="115">
        <v>0.71</v>
      </c>
      <c r="E537" s="86"/>
    </row>
    <row r="538" spans="1:5" x14ac:dyDescent="0.35">
      <c r="A538" s="95" t="s">
        <v>208</v>
      </c>
      <c r="B538" s="95" t="s">
        <v>207</v>
      </c>
      <c r="C538" s="8" t="str">
        <f t="shared" si="415"/>
        <v>Legacy</v>
      </c>
      <c r="D538" s="115">
        <v>0.72</v>
      </c>
      <c r="E538" s="86"/>
    </row>
    <row r="539" spans="1:5" x14ac:dyDescent="0.35">
      <c r="A539" s="95" t="s">
        <v>214</v>
      </c>
      <c r="B539" s="95" t="s">
        <v>213</v>
      </c>
      <c r="C539" s="8" t="str">
        <f t="shared" si="415"/>
        <v>Legacy</v>
      </c>
      <c r="D539" s="115">
        <v>0.71</v>
      </c>
      <c r="E539" s="86"/>
    </row>
    <row r="540" spans="1:5" x14ac:dyDescent="0.35">
      <c r="A540" s="95" t="s">
        <v>210</v>
      </c>
      <c r="B540" s="95" t="s">
        <v>209</v>
      </c>
      <c r="C540" s="8" t="str">
        <f t="shared" si="415"/>
        <v>Legacy</v>
      </c>
      <c r="D540" s="115">
        <v>0.71</v>
      </c>
      <c r="E540" s="86"/>
    </row>
    <row r="541" spans="1:5" x14ac:dyDescent="0.35">
      <c r="A541" s="95" t="s">
        <v>315</v>
      </c>
      <c r="B541" s="95" t="s">
        <v>316</v>
      </c>
      <c r="C541" s="8" t="str">
        <f t="shared" si="415"/>
        <v>Legacy</v>
      </c>
      <c r="D541" s="115">
        <v>0.97</v>
      </c>
      <c r="E541" s="86"/>
    </row>
    <row r="542" spans="1:5" x14ac:dyDescent="0.35">
      <c r="A542" s="95" t="s">
        <v>317</v>
      </c>
      <c r="B542" s="95" t="s">
        <v>318</v>
      </c>
      <c r="C542" s="8" t="str">
        <f t="shared" si="415"/>
        <v>Legacy</v>
      </c>
      <c r="D542" s="115">
        <v>0.97</v>
      </c>
      <c r="E542" s="86"/>
    </row>
    <row r="543" spans="1:5" x14ac:dyDescent="0.35">
      <c r="A543" s="95" t="s">
        <v>319</v>
      </c>
      <c r="B543" s="95" t="s">
        <v>320</v>
      </c>
      <c r="C543" s="8" t="str">
        <f t="shared" si="415"/>
        <v>Legacy</v>
      </c>
      <c r="D543" s="115">
        <v>0.97</v>
      </c>
      <c r="E543" s="86"/>
    </row>
    <row r="544" spans="1:5" x14ac:dyDescent="0.35">
      <c r="A544" s="95" t="s">
        <v>321</v>
      </c>
      <c r="B544" s="95" t="s">
        <v>322</v>
      </c>
      <c r="C544" s="8" t="str">
        <f t="shared" si="415"/>
        <v>Legacy</v>
      </c>
      <c r="D544" s="115">
        <v>0.97</v>
      </c>
      <c r="E544" s="86"/>
    </row>
  </sheetData>
  <conditionalFormatting sqref="Y19:AM58">
    <cfRule type="cellIs" dxfId="0" priority="1" operator="lessThan">
      <formula>0</formula>
    </cfRule>
  </conditionalFormatting>
  <dataValidations count="5">
    <dataValidation type="list" allowBlank="1" showInputMessage="1" showErrorMessage="1" sqref="B2" xr:uid="{85A12604-E722-4786-96B3-AF6739A489EA}">
      <formula1>"Discounted, Headline"</formula1>
    </dataValidation>
    <dataValidation type="list" allowBlank="1" showInputMessage="1" showErrorMessage="1" sqref="C281:C320 C369:C408 C192:C232" xr:uid="{D8C44E81-E8CD-44F6-B632-11AA1AFB80B6}">
      <formula1>$C$12:$C$13</formula1>
    </dataValidation>
    <dataValidation type="list" allowBlank="1" showInputMessage="1" showErrorMessage="1" sqref="B3" xr:uid="{DD343410-346A-4C22-BCD6-7B304DFD6D6B}">
      <formula1>"Prices, Costs"</formula1>
    </dataValidation>
    <dataValidation type="list" allowBlank="1" showInputMessage="1" showErrorMessage="1" sqref="D19:D58 V63:V102 V106:V145 V148:V187 V191:V230" xr:uid="{7BBE20E2-DA47-4E49-86C9-78EF46B5D3A9}">
      <formula1>"Legacy, FTTC, G Fast, SOGEA"</formula1>
    </dataValidation>
    <dataValidation type="list" allowBlank="1" showInputMessage="1" showErrorMessage="1" sqref="C19:C58 U63:U102 U106:U145 U148:U187 U191:U230 C236:C275 C324:C363 C412:C451" xr:uid="{AC0897C6-6BD5-44E4-88CA-5D8E1905AE7E}">
      <formula1>"Rentals, Connections"</formula1>
    </dataValidation>
  </dataValidation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44539A-D1D2-4AA6-B566-46CC3E556094}">
  <sheetPr codeName="Sheet9"/>
  <dimension ref="A2:AG312"/>
  <sheetViews>
    <sheetView zoomScale="60" zoomScaleNormal="60" workbookViewId="0">
      <selection activeCell="S139" sqref="S139"/>
    </sheetView>
  </sheetViews>
  <sheetFormatPr defaultRowHeight="14.5" x14ac:dyDescent="0.35"/>
  <cols>
    <col min="1" max="1" width="11" bestFit="1" customWidth="1"/>
    <col min="2" max="2" width="56.453125" bestFit="1" customWidth="1"/>
    <col min="3" max="5" width="14.453125" customWidth="1"/>
    <col min="6" max="6" width="16.7265625" bestFit="1" customWidth="1"/>
    <col min="7" max="7" width="21.54296875" customWidth="1"/>
    <col min="8" max="8" width="14.1796875" customWidth="1"/>
    <col min="9" max="9" width="50.453125" customWidth="1"/>
    <col min="10" max="14" width="14" customWidth="1"/>
    <col min="15" max="15" width="13.7265625" customWidth="1"/>
    <col min="16" max="17" width="14.453125" customWidth="1"/>
    <col min="18" max="18" width="19" customWidth="1"/>
    <col min="19" max="33" width="14.453125" customWidth="1"/>
  </cols>
  <sheetData>
    <row r="2" spans="1:10" x14ac:dyDescent="0.35">
      <c r="A2" s="21" t="s">
        <v>237</v>
      </c>
      <c r="C2" t="s">
        <v>506</v>
      </c>
      <c r="D2" s="88" t="s">
        <v>308</v>
      </c>
      <c r="E2" s="94" t="s">
        <v>309</v>
      </c>
      <c r="F2" s="94" t="s">
        <v>310</v>
      </c>
      <c r="H2" s="21" t="s">
        <v>508</v>
      </c>
    </row>
    <row r="3" spans="1:10" x14ac:dyDescent="0.35">
      <c r="B3" s="44"/>
      <c r="G3" s="35"/>
    </row>
    <row r="4" spans="1:10" x14ac:dyDescent="0.35">
      <c r="A4" s="72" t="s">
        <v>238</v>
      </c>
      <c r="C4" t="s">
        <v>507</v>
      </c>
    </row>
    <row r="5" spans="1:10" x14ac:dyDescent="0.35">
      <c r="A5" t="s">
        <v>244</v>
      </c>
      <c r="B5" t="s">
        <v>276</v>
      </c>
      <c r="C5" s="88" t="s">
        <v>311</v>
      </c>
      <c r="D5" s="219">
        <f>INDEX('[1]Outputs for Area 3 RAB'!$C$6:$E$10,MATCH($C5,'[1]Outputs for Area 3 RAB'!$B$6:$B$10,0),MATCH(D$2,'[1]Outputs for Area 3 RAB'!$C$5:$E$5,0))</f>
        <v>2.2499999999999999E-2</v>
      </c>
      <c r="E5" s="219">
        <f>INDEX('[1]Outputs for Area 3 RAB'!$C$6:$E$10,MATCH($C5,'[1]Outputs for Area 3 RAB'!$B$6:$B$10,0),MATCH(E$2,'[1]Outputs for Area 3 RAB'!$C$5:$E$5,0))</f>
        <v>4.2500000000000003E-2</v>
      </c>
      <c r="F5" s="219">
        <f>INDEX('[1]Outputs for Area 3 RAB'!$C$6:$E$10,MATCH($C5,'[1]Outputs for Area 3 RAB'!$B$6:$B$10,0),MATCH(F$2,'[1]Outputs for Area 3 RAB'!$C$5:$E$5,0))</f>
        <v>0.01</v>
      </c>
      <c r="H5" s="8" t="str" cm="1">
        <f t="array" ref="H5:H44">TD_service_codes</f>
        <v>WN127</v>
      </c>
      <c r="I5" t="s">
        <v>276</v>
      </c>
      <c r="J5" s="218">
        <f>INDEX([1]StartPrices!$M$10:$M$609,MATCH($H5,[1]StartPrices!$B$10:$B$609,0))</f>
        <v>122.97265463817803</v>
      </c>
    </row>
    <row r="6" spans="1:10" x14ac:dyDescent="0.35">
      <c r="A6" t="s">
        <v>245</v>
      </c>
      <c r="B6" t="s">
        <v>277</v>
      </c>
      <c r="C6" s="88" t="s">
        <v>311</v>
      </c>
      <c r="D6" s="219">
        <f>INDEX('[1]Outputs for Area 3 RAB'!$C$6:$E$10,MATCH($C6,'[1]Outputs for Area 3 RAB'!$B$6:$B$10,0),MATCH(D$2,'[1]Outputs for Area 3 RAB'!$C$5:$E$5,0))</f>
        <v>2.2499999999999999E-2</v>
      </c>
      <c r="E6" s="219">
        <f>INDEX('[1]Outputs for Area 3 RAB'!$C$6:$E$10,MATCH($C6,'[1]Outputs for Area 3 RAB'!$B$6:$B$10,0),MATCH(E$2,'[1]Outputs for Area 3 RAB'!$C$5:$E$5,0))</f>
        <v>4.2500000000000003E-2</v>
      </c>
      <c r="F6" s="219">
        <f>INDEX('[1]Outputs for Area 3 RAB'!$C$6:$E$10,MATCH($C6,'[1]Outputs for Area 3 RAB'!$B$6:$B$10,0),MATCH(F$2,'[1]Outputs for Area 3 RAB'!$C$5:$E$5,0))</f>
        <v>0.01</v>
      </c>
      <c r="H6" s="8" t="str">
        <v>WN346</v>
      </c>
      <c r="I6" t="s">
        <v>277</v>
      </c>
      <c r="J6" s="218">
        <f>INDEX([1]StartPrices!$M$10:$M$609,MATCH($H6,[1]StartPrices!$B$10:$B$609,0))</f>
        <v>119.35918925969088</v>
      </c>
    </row>
    <row r="7" spans="1:10" x14ac:dyDescent="0.35">
      <c r="A7" t="s">
        <v>246</v>
      </c>
      <c r="B7" t="s">
        <v>278</v>
      </c>
      <c r="C7" s="88" t="s">
        <v>311</v>
      </c>
      <c r="D7" s="219">
        <f>INDEX('[1]Outputs for Area 3 RAB'!$C$6:$E$10,MATCH($C7,'[1]Outputs for Area 3 RAB'!$B$6:$B$10,0),MATCH(D$2,'[1]Outputs for Area 3 RAB'!$C$5:$E$5,0))</f>
        <v>2.2499999999999999E-2</v>
      </c>
      <c r="E7" s="219">
        <f>INDEX('[1]Outputs for Area 3 RAB'!$C$6:$E$10,MATCH($C7,'[1]Outputs for Area 3 RAB'!$B$6:$B$10,0),MATCH(E$2,'[1]Outputs for Area 3 RAB'!$C$5:$E$5,0))</f>
        <v>4.2500000000000003E-2</v>
      </c>
      <c r="F7" s="219">
        <f>INDEX('[1]Outputs for Area 3 RAB'!$C$6:$E$10,MATCH($C7,'[1]Outputs for Area 3 RAB'!$B$6:$B$10,0),MATCH(F$2,'[1]Outputs for Area 3 RAB'!$C$5:$E$5,0))</f>
        <v>0.01</v>
      </c>
      <c r="H7" s="8" t="str">
        <v>WX130</v>
      </c>
      <c r="I7" t="s">
        <v>278</v>
      </c>
      <c r="J7" s="218">
        <f>INDEX([1]StartPrices!$M$10:$M$609,MATCH($H7,[1]StartPrices!$B$10:$B$609,0))</f>
        <v>120.93823591207421</v>
      </c>
    </row>
    <row r="8" spans="1:10" x14ac:dyDescent="0.35">
      <c r="A8" t="s">
        <v>247</v>
      </c>
      <c r="B8" t="s">
        <v>279</v>
      </c>
      <c r="C8" s="88" t="s">
        <v>311</v>
      </c>
      <c r="D8" s="219">
        <f>INDEX('[1]Outputs for Area 3 RAB'!$C$6:$E$10,MATCH($C8,'[1]Outputs for Area 3 RAB'!$B$6:$B$10,0),MATCH(D$2,'[1]Outputs for Area 3 RAB'!$C$5:$E$5,0))</f>
        <v>2.2499999999999999E-2</v>
      </c>
      <c r="E8" s="219">
        <f>INDEX('[1]Outputs for Area 3 RAB'!$C$6:$E$10,MATCH($C8,'[1]Outputs for Area 3 RAB'!$B$6:$B$10,0),MATCH(E$2,'[1]Outputs for Area 3 RAB'!$C$5:$E$5,0))</f>
        <v>4.2500000000000003E-2</v>
      </c>
      <c r="F8" s="219">
        <f>INDEX('[1]Outputs for Area 3 RAB'!$C$6:$E$10,MATCH($C8,'[1]Outputs for Area 3 RAB'!$B$6:$B$10,0),MATCH(F$2,'[1]Outputs for Area 3 RAB'!$C$5:$E$5,0))</f>
        <v>0.01</v>
      </c>
      <c r="H8" s="8" t="str">
        <v>WX347</v>
      </c>
      <c r="I8" t="s">
        <v>279</v>
      </c>
      <c r="J8" s="218">
        <f>INDEX([1]StartPrices!$M$10:$M$609,MATCH($H8,[1]StartPrices!$B$10:$B$609,0))</f>
        <v>125.52793628764333</v>
      </c>
    </row>
    <row r="9" spans="1:10" x14ac:dyDescent="0.35">
      <c r="A9" t="s">
        <v>248</v>
      </c>
      <c r="B9" t="s">
        <v>280</v>
      </c>
      <c r="C9" s="88" t="s">
        <v>312</v>
      </c>
      <c r="D9" s="219">
        <f>INDEX('[1]Outputs for Area 3 RAB'!$C$6:$E$10,MATCH($C9,'[1]Outputs for Area 3 RAB'!$B$6:$B$10,0),MATCH(D$2,'[1]Outputs for Area 3 RAB'!$C$5:$E$5,0))</f>
        <v>0.105</v>
      </c>
      <c r="E9" s="219">
        <f>INDEX('[1]Outputs for Area 3 RAB'!$C$6:$E$10,MATCH($C9,'[1]Outputs for Area 3 RAB'!$B$6:$B$10,0),MATCH(E$2,'[1]Outputs for Area 3 RAB'!$C$5:$E$5,0))</f>
        <v>0.155</v>
      </c>
      <c r="F9" s="219">
        <f>INDEX('[1]Outputs for Area 3 RAB'!$C$6:$E$10,MATCH($C9,'[1]Outputs for Area 3 RAB'!$B$6:$B$10,0),MATCH(F$2,'[1]Outputs for Area 3 RAB'!$C$5:$E$5,0))</f>
        <v>7.2499999999999995E-2</v>
      </c>
      <c r="H9" s="8" t="str">
        <v>WX129</v>
      </c>
      <c r="I9" t="s">
        <v>280</v>
      </c>
      <c r="J9" s="218">
        <f>INDEX([1]StartPrices!$M$10:$M$609,MATCH($H9,[1]StartPrices!$B$10:$B$609,0))</f>
        <v>22.158950719822979</v>
      </c>
    </row>
    <row r="10" spans="1:10" x14ac:dyDescent="0.35">
      <c r="A10" t="s">
        <v>249</v>
      </c>
      <c r="B10" t="s">
        <v>281</v>
      </c>
      <c r="C10" s="88" t="s">
        <v>312</v>
      </c>
      <c r="D10" s="219">
        <f>INDEX('[1]Outputs for Area 3 RAB'!$C$6:$E$10,MATCH($C10,'[1]Outputs for Area 3 RAB'!$B$6:$B$10,0),MATCH(D$2,'[1]Outputs for Area 3 RAB'!$C$5:$E$5,0))</f>
        <v>0.105</v>
      </c>
      <c r="E10" s="219">
        <f>INDEX('[1]Outputs for Area 3 RAB'!$C$6:$E$10,MATCH($C10,'[1]Outputs for Area 3 RAB'!$B$6:$B$10,0),MATCH(E$2,'[1]Outputs for Area 3 RAB'!$C$5:$E$5,0))</f>
        <v>0.155</v>
      </c>
      <c r="F10" s="219">
        <f>INDEX('[1]Outputs for Area 3 RAB'!$C$6:$E$10,MATCH($C10,'[1]Outputs for Area 3 RAB'!$B$6:$B$10,0),MATCH(F$2,'[1]Outputs for Area 3 RAB'!$C$5:$E$5,0))</f>
        <v>7.2499999999999995E-2</v>
      </c>
      <c r="H10" s="8" t="str">
        <v>WN123</v>
      </c>
      <c r="I10" t="s">
        <v>281</v>
      </c>
      <c r="J10" s="218">
        <f>INDEX([1]StartPrices!$M$10:$M$609,MATCH($H10,[1]StartPrices!$B$10:$B$609,0))</f>
        <v>26.634525353309183</v>
      </c>
    </row>
    <row r="11" spans="1:10" x14ac:dyDescent="0.35">
      <c r="A11" t="s">
        <v>250</v>
      </c>
      <c r="B11" t="s">
        <v>282</v>
      </c>
      <c r="C11" s="88" t="s">
        <v>313</v>
      </c>
      <c r="D11" s="219">
        <f>INDEX('[1]Outputs for Area 3 RAB'!$C$6:$E$10,MATCH($C11,'[1]Outputs for Area 3 RAB'!$B$6:$B$10,0),MATCH(D$2,'[1]Outputs for Area 3 RAB'!$C$5:$E$5,0))</f>
        <v>-4.2500000000000003E-2</v>
      </c>
      <c r="E11" s="219">
        <f>INDEX('[1]Outputs for Area 3 RAB'!$C$6:$E$10,MATCH($C11,'[1]Outputs for Area 3 RAB'!$B$6:$B$10,0),MATCH(E$2,'[1]Outputs for Area 3 RAB'!$C$5:$E$5,0))</f>
        <v>-2.5000000000000001E-2</v>
      </c>
      <c r="F11" s="219">
        <f>INDEX('[1]Outputs for Area 3 RAB'!$C$6:$E$10,MATCH($C11,'[1]Outputs for Area 3 RAB'!$B$6:$B$10,0),MATCH(F$2,'[1]Outputs for Area 3 RAB'!$C$5:$E$5,0))</f>
        <v>-5.5E-2</v>
      </c>
      <c r="H11" s="8" t="str">
        <v>WN300</v>
      </c>
      <c r="I11" t="s">
        <v>282</v>
      </c>
      <c r="J11" s="218">
        <f>INDEX([1]StartPrices!$M$10:$M$609,MATCH($H11,[1]StartPrices!$B$10:$B$609,0))</f>
        <v>105.59921992508782</v>
      </c>
    </row>
    <row r="12" spans="1:10" x14ac:dyDescent="0.35">
      <c r="A12" t="s">
        <v>251</v>
      </c>
      <c r="B12" t="s">
        <v>283</v>
      </c>
      <c r="C12" s="88" t="s">
        <v>313</v>
      </c>
      <c r="D12" s="219">
        <f>INDEX('[1]Outputs for Area 3 RAB'!$C$6:$E$10,MATCH($C12,'[1]Outputs for Area 3 RAB'!$B$6:$B$10,0),MATCH(D$2,'[1]Outputs for Area 3 RAB'!$C$5:$E$5,0))</f>
        <v>-4.2500000000000003E-2</v>
      </c>
      <c r="E12" s="219">
        <f>INDEX('[1]Outputs for Area 3 RAB'!$C$6:$E$10,MATCH($C12,'[1]Outputs for Area 3 RAB'!$B$6:$B$10,0),MATCH(E$2,'[1]Outputs for Area 3 RAB'!$C$5:$E$5,0))</f>
        <v>-2.5000000000000001E-2</v>
      </c>
      <c r="F12" s="219">
        <f>INDEX('[1]Outputs for Area 3 RAB'!$C$6:$E$10,MATCH($C12,'[1]Outputs for Area 3 RAB'!$B$6:$B$10,0),MATCH(F$2,'[1]Outputs for Area 3 RAB'!$C$5:$E$5,0))</f>
        <v>-5.5E-2</v>
      </c>
      <c r="H12" s="8" t="str">
        <v>WN301</v>
      </c>
      <c r="I12" t="s">
        <v>283</v>
      </c>
      <c r="J12" s="218">
        <f>INDEX([1]StartPrices!$M$10:$M$609,MATCH($H12,[1]StartPrices!$B$10:$B$609,0))</f>
        <v>68.653713620320275</v>
      </c>
    </row>
    <row r="13" spans="1:10" x14ac:dyDescent="0.35">
      <c r="A13" t="s">
        <v>252</v>
      </c>
      <c r="B13" t="s">
        <v>284</v>
      </c>
      <c r="C13" s="88" t="s">
        <v>313</v>
      </c>
      <c r="D13" s="219">
        <f>INDEX('[1]Outputs for Area 3 RAB'!$C$6:$E$10,MATCH($C13,'[1]Outputs for Area 3 RAB'!$B$6:$B$10,0),MATCH(D$2,'[1]Outputs for Area 3 RAB'!$C$5:$E$5,0))</f>
        <v>-4.2500000000000003E-2</v>
      </c>
      <c r="E13" s="219">
        <f>INDEX('[1]Outputs for Area 3 RAB'!$C$6:$E$10,MATCH($C13,'[1]Outputs for Area 3 RAB'!$B$6:$B$10,0),MATCH(E$2,'[1]Outputs for Area 3 RAB'!$C$5:$E$5,0))</f>
        <v>-2.5000000000000001E-2</v>
      </c>
      <c r="F13" s="219">
        <f>INDEX('[1]Outputs for Area 3 RAB'!$C$6:$E$10,MATCH($C13,'[1]Outputs for Area 3 RAB'!$B$6:$B$10,0),MATCH(F$2,'[1]Outputs for Area 3 RAB'!$C$5:$E$5,0))</f>
        <v>-5.5E-2</v>
      </c>
      <c r="H13" s="8" t="str">
        <v>WX310</v>
      </c>
      <c r="I13" t="s">
        <v>284</v>
      </c>
      <c r="J13" s="218">
        <f>INDEX([1]StartPrices!$M$10:$M$609,MATCH($H13,[1]StartPrices!$B$10:$B$609,0))</f>
        <v>104.4086895176894</v>
      </c>
    </row>
    <row r="14" spans="1:10" x14ac:dyDescent="0.35">
      <c r="A14" t="s">
        <v>253</v>
      </c>
      <c r="B14" t="s">
        <v>285</v>
      </c>
      <c r="C14" s="88" t="s">
        <v>313</v>
      </c>
      <c r="D14" s="219">
        <f>INDEX('[1]Outputs for Area 3 RAB'!$C$6:$E$10,MATCH($C14,'[1]Outputs for Area 3 RAB'!$B$6:$B$10,0),MATCH(D$2,'[1]Outputs for Area 3 RAB'!$C$5:$E$5,0))</f>
        <v>-4.2500000000000003E-2</v>
      </c>
      <c r="E14" s="219">
        <f>INDEX('[1]Outputs for Area 3 RAB'!$C$6:$E$10,MATCH($C14,'[1]Outputs for Area 3 RAB'!$B$6:$B$10,0),MATCH(E$2,'[1]Outputs for Area 3 RAB'!$C$5:$E$5,0))</f>
        <v>-2.5000000000000001E-2</v>
      </c>
      <c r="F14" s="219">
        <f>INDEX('[1]Outputs for Area 3 RAB'!$C$6:$E$10,MATCH($C14,'[1]Outputs for Area 3 RAB'!$B$6:$B$10,0),MATCH(F$2,'[1]Outputs for Area 3 RAB'!$C$5:$E$5,0))</f>
        <v>-5.5E-2</v>
      </c>
      <c r="H14" s="8" t="str">
        <v>WX311</v>
      </c>
      <c r="I14" t="s">
        <v>285</v>
      </c>
      <c r="J14" s="218">
        <f>INDEX([1]StartPrices!$M$10:$M$609,MATCH($H14,[1]StartPrices!$B$10:$B$609,0))</f>
        <v>66.78518376109821</v>
      </c>
    </row>
    <row r="15" spans="1:10" x14ac:dyDescent="0.35">
      <c r="A15" t="s">
        <v>254</v>
      </c>
      <c r="B15" t="s">
        <v>286</v>
      </c>
      <c r="C15" s="88" t="s">
        <v>314</v>
      </c>
      <c r="D15" s="219">
        <f>INDEX('[1]Outputs for Area 3 RAB'!$C$6:$E$10,MATCH($C15,'[1]Outputs for Area 3 RAB'!$B$6:$B$10,0),MATCH(D$2,'[1]Outputs for Area 3 RAB'!$C$5:$E$5,0))</f>
        <v>0.17249999999999999</v>
      </c>
      <c r="E15" s="219">
        <f>INDEX('[1]Outputs for Area 3 RAB'!$C$6:$E$10,MATCH($C15,'[1]Outputs for Area 3 RAB'!$B$6:$B$10,0),MATCH(E$2,'[1]Outputs for Area 3 RAB'!$C$5:$E$5,0))</f>
        <v>0.2225</v>
      </c>
      <c r="F15" s="219">
        <f>INDEX('[1]Outputs for Area 3 RAB'!$C$6:$E$10,MATCH($C15,'[1]Outputs for Area 3 RAB'!$B$6:$B$10,0),MATCH(F$2,'[1]Outputs for Area 3 RAB'!$C$5:$E$5,0))</f>
        <v>0.14000000000000001</v>
      </c>
      <c r="H15" s="8" t="str">
        <v>WN302</v>
      </c>
      <c r="I15" t="s">
        <v>286</v>
      </c>
      <c r="J15" s="218">
        <f>INDEX([1]StartPrices!$M$10:$M$609,MATCH($H15,[1]StartPrices!$B$10:$B$609,0))</f>
        <v>106.48015120017362</v>
      </c>
    </row>
    <row r="16" spans="1:10" x14ac:dyDescent="0.35">
      <c r="A16" t="s">
        <v>255</v>
      </c>
      <c r="B16" t="s">
        <v>287</v>
      </c>
      <c r="C16" s="88" t="s">
        <v>314</v>
      </c>
      <c r="D16" s="219">
        <f>INDEX('[1]Outputs for Area 3 RAB'!$C$6:$E$10,MATCH($C16,'[1]Outputs for Area 3 RAB'!$B$6:$B$10,0),MATCH(D$2,'[1]Outputs for Area 3 RAB'!$C$5:$E$5,0))</f>
        <v>0.17249999999999999</v>
      </c>
      <c r="E16" s="219">
        <f>INDEX('[1]Outputs for Area 3 RAB'!$C$6:$E$10,MATCH($C16,'[1]Outputs for Area 3 RAB'!$B$6:$B$10,0),MATCH(E$2,'[1]Outputs for Area 3 RAB'!$C$5:$E$5,0))</f>
        <v>0.2225</v>
      </c>
      <c r="F16" s="219">
        <f>INDEX('[1]Outputs for Area 3 RAB'!$C$6:$E$10,MATCH($C16,'[1]Outputs for Area 3 RAB'!$B$6:$B$10,0),MATCH(F$2,'[1]Outputs for Area 3 RAB'!$C$5:$E$5,0))</f>
        <v>0.14000000000000001</v>
      </c>
      <c r="H16" s="8" t="str">
        <v>WX312</v>
      </c>
      <c r="I16" t="s">
        <v>287</v>
      </c>
      <c r="J16" s="218">
        <f>INDEX([1]StartPrices!$M$10:$M$609,MATCH($H16,[1]StartPrices!$B$10:$B$609,0))</f>
        <v>99.974466145277333</v>
      </c>
    </row>
    <row r="17" spans="1:10" x14ac:dyDescent="0.35">
      <c r="A17" t="s">
        <v>256</v>
      </c>
      <c r="B17" t="s">
        <v>288</v>
      </c>
      <c r="C17" s="88" t="s">
        <v>314</v>
      </c>
      <c r="D17" s="219">
        <f>INDEX('[1]Outputs for Area 3 RAB'!$C$6:$E$10,MATCH($C17,'[1]Outputs for Area 3 RAB'!$B$6:$B$10,0),MATCH(D$2,'[1]Outputs for Area 3 RAB'!$C$5:$E$5,0))</f>
        <v>0.17249999999999999</v>
      </c>
      <c r="E17" s="219">
        <f>INDEX('[1]Outputs for Area 3 RAB'!$C$6:$E$10,MATCH($C17,'[1]Outputs for Area 3 RAB'!$B$6:$B$10,0),MATCH(E$2,'[1]Outputs for Area 3 RAB'!$C$5:$E$5,0))</f>
        <v>0.2225</v>
      </c>
      <c r="F17" s="219">
        <f>INDEX('[1]Outputs for Area 3 RAB'!$C$6:$E$10,MATCH($C17,'[1]Outputs for Area 3 RAB'!$B$6:$B$10,0),MATCH(F$2,'[1]Outputs for Area 3 RAB'!$C$5:$E$5,0))</f>
        <v>0.14000000000000001</v>
      </c>
      <c r="H17" s="8" t="str">
        <v>WX338</v>
      </c>
      <c r="I17" t="s">
        <v>288</v>
      </c>
      <c r="J17" s="218">
        <f>INDEX([1]StartPrices!$M$10:$M$609,MATCH($H17,[1]StartPrices!$B$10:$B$609,0))</f>
        <v>133.85067829371317</v>
      </c>
    </row>
    <row r="18" spans="1:10" x14ac:dyDescent="0.35">
      <c r="A18" t="s">
        <v>257</v>
      </c>
      <c r="B18" t="s">
        <v>289</v>
      </c>
      <c r="C18" s="88" t="s">
        <v>314</v>
      </c>
      <c r="D18" s="219">
        <f>INDEX('[1]Outputs for Area 3 RAB'!$C$6:$E$10,MATCH($C18,'[1]Outputs for Area 3 RAB'!$B$6:$B$10,0),MATCH(D$2,'[1]Outputs for Area 3 RAB'!$C$5:$E$5,0))</f>
        <v>0.17249999999999999</v>
      </c>
      <c r="E18" s="219">
        <f>INDEX('[1]Outputs for Area 3 RAB'!$C$6:$E$10,MATCH($C18,'[1]Outputs for Area 3 RAB'!$B$6:$B$10,0),MATCH(E$2,'[1]Outputs for Area 3 RAB'!$C$5:$E$5,0))</f>
        <v>0.2225</v>
      </c>
      <c r="F18" s="219">
        <f>INDEX('[1]Outputs for Area 3 RAB'!$C$6:$E$10,MATCH($C18,'[1]Outputs for Area 3 RAB'!$B$6:$B$10,0),MATCH(F$2,'[1]Outputs for Area 3 RAB'!$C$5:$E$5,0))</f>
        <v>0.14000000000000001</v>
      </c>
      <c r="H18" s="8" t="str">
        <v>WN336</v>
      </c>
      <c r="I18" t="s">
        <v>289</v>
      </c>
      <c r="J18" s="218">
        <f>INDEX([1]StartPrices!$M$10:$M$609,MATCH($H18,[1]StartPrices!$B$10:$B$609,0))</f>
        <v>134.31972122685525</v>
      </c>
    </row>
    <row r="19" spans="1:10" x14ac:dyDescent="0.35">
      <c r="A19" t="s">
        <v>258</v>
      </c>
      <c r="B19" t="s">
        <v>290</v>
      </c>
      <c r="C19" s="88" t="s">
        <v>314</v>
      </c>
      <c r="D19" s="219">
        <f>INDEX('[1]Outputs for Area 3 RAB'!$C$6:$E$10,MATCH($C19,'[1]Outputs for Area 3 RAB'!$B$6:$B$10,0),MATCH(D$2,'[1]Outputs for Area 3 RAB'!$C$5:$E$5,0))</f>
        <v>0.17249999999999999</v>
      </c>
      <c r="E19" s="219">
        <f>INDEX('[1]Outputs for Area 3 RAB'!$C$6:$E$10,MATCH($C19,'[1]Outputs for Area 3 RAB'!$B$6:$B$10,0),MATCH(E$2,'[1]Outputs for Area 3 RAB'!$C$5:$E$5,0))</f>
        <v>0.2225</v>
      </c>
      <c r="F19" s="219">
        <f>INDEX('[1]Outputs for Area 3 RAB'!$C$6:$E$10,MATCH($C19,'[1]Outputs for Area 3 RAB'!$B$6:$B$10,0),MATCH(F$2,'[1]Outputs for Area 3 RAB'!$C$5:$E$5,0))</f>
        <v>0.14000000000000001</v>
      </c>
      <c r="H19" s="8" t="str">
        <v>WN303</v>
      </c>
      <c r="I19" t="s">
        <v>290</v>
      </c>
      <c r="J19" s="218">
        <f>INDEX([1]StartPrices!$M$10:$M$609,MATCH($H19,[1]StartPrices!$B$10:$B$609,0))</f>
        <v>58.82146295221775</v>
      </c>
    </row>
    <row r="20" spans="1:10" x14ac:dyDescent="0.35">
      <c r="A20" t="s">
        <v>259</v>
      </c>
      <c r="B20" t="s">
        <v>291</v>
      </c>
      <c r="C20" s="88" t="s">
        <v>314</v>
      </c>
      <c r="D20" s="219">
        <f>INDEX('[1]Outputs for Area 3 RAB'!$C$6:$E$10,MATCH($C20,'[1]Outputs for Area 3 RAB'!$B$6:$B$10,0),MATCH(D$2,'[1]Outputs for Area 3 RAB'!$C$5:$E$5,0))</f>
        <v>0.17249999999999999</v>
      </c>
      <c r="E20" s="219">
        <f>INDEX('[1]Outputs for Area 3 RAB'!$C$6:$E$10,MATCH($C20,'[1]Outputs for Area 3 RAB'!$B$6:$B$10,0),MATCH(E$2,'[1]Outputs for Area 3 RAB'!$C$5:$E$5,0))</f>
        <v>0.2225</v>
      </c>
      <c r="F20" s="219">
        <f>INDEX('[1]Outputs for Area 3 RAB'!$C$6:$E$10,MATCH($C20,'[1]Outputs for Area 3 RAB'!$B$6:$B$10,0),MATCH(F$2,'[1]Outputs for Area 3 RAB'!$C$5:$E$5,0))</f>
        <v>0.14000000000000001</v>
      </c>
      <c r="H20" s="8" t="str">
        <v>WN337</v>
      </c>
      <c r="I20" t="s">
        <v>291</v>
      </c>
      <c r="J20" s="218">
        <f>INDEX([1]StartPrices!$M$10:$M$609,MATCH($H20,[1]StartPrices!$B$10:$B$609,0))</f>
        <v>70.900122388454037</v>
      </c>
    </row>
    <row r="21" spans="1:10" x14ac:dyDescent="0.35">
      <c r="A21" t="s">
        <v>260</v>
      </c>
      <c r="B21" t="s">
        <v>292</v>
      </c>
      <c r="C21" s="88" t="s">
        <v>314</v>
      </c>
      <c r="D21" s="219">
        <f>INDEX('[1]Outputs for Area 3 RAB'!$C$6:$E$10,MATCH($C21,'[1]Outputs for Area 3 RAB'!$B$6:$B$10,0),MATCH(D$2,'[1]Outputs for Area 3 RAB'!$C$5:$E$5,0))</f>
        <v>0.17249999999999999</v>
      </c>
      <c r="E21" s="219">
        <f>INDEX('[1]Outputs for Area 3 RAB'!$C$6:$E$10,MATCH($C21,'[1]Outputs for Area 3 RAB'!$B$6:$B$10,0),MATCH(E$2,'[1]Outputs for Area 3 RAB'!$C$5:$E$5,0))</f>
        <v>0.2225</v>
      </c>
      <c r="F21" s="219">
        <f>INDEX('[1]Outputs for Area 3 RAB'!$C$6:$E$10,MATCH($C21,'[1]Outputs for Area 3 RAB'!$B$6:$B$10,0),MATCH(F$2,'[1]Outputs for Area 3 RAB'!$C$5:$E$5,0))</f>
        <v>0.14000000000000001</v>
      </c>
      <c r="H21" s="8" t="str">
        <v>WX313</v>
      </c>
      <c r="I21" t="s">
        <v>292</v>
      </c>
      <c r="J21" s="218">
        <f>INDEX([1]StartPrices!$M$10:$M$609,MATCH($H21,[1]StartPrices!$B$10:$B$609,0))</f>
        <v>48.143687897052061</v>
      </c>
    </row>
    <row r="22" spans="1:10" x14ac:dyDescent="0.35">
      <c r="A22" t="s">
        <v>261</v>
      </c>
      <c r="B22" t="s">
        <v>293</v>
      </c>
      <c r="C22" s="88" t="s">
        <v>314</v>
      </c>
      <c r="D22" s="219">
        <f>INDEX('[1]Outputs for Area 3 RAB'!$C$6:$E$10,MATCH($C22,'[1]Outputs for Area 3 RAB'!$B$6:$B$10,0),MATCH(D$2,'[1]Outputs for Area 3 RAB'!$C$5:$E$5,0))</f>
        <v>0.17249999999999999</v>
      </c>
      <c r="E22" s="219">
        <f>INDEX('[1]Outputs for Area 3 RAB'!$C$6:$E$10,MATCH($C22,'[1]Outputs for Area 3 RAB'!$B$6:$B$10,0),MATCH(E$2,'[1]Outputs for Area 3 RAB'!$C$5:$E$5,0))</f>
        <v>0.2225</v>
      </c>
      <c r="F22" s="219">
        <f>INDEX('[1]Outputs for Area 3 RAB'!$C$6:$E$10,MATCH($C22,'[1]Outputs for Area 3 RAB'!$B$6:$B$10,0),MATCH(F$2,'[1]Outputs for Area 3 RAB'!$C$5:$E$5,0))</f>
        <v>0.14000000000000001</v>
      </c>
      <c r="H22" s="8" t="str">
        <v>WX339</v>
      </c>
      <c r="I22" t="s">
        <v>293</v>
      </c>
      <c r="J22" s="218">
        <f>INDEX([1]StartPrices!$M$10:$M$609,MATCH($H22,[1]StartPrices!$B$10:$B$609,0))</f>
        <v>55.246027023491997</v>
      </c>
    </row>
    <row r="23" spans="1:10" x14ac:dyDescent="0.35">
      <c r="A23" t="s">
        <v>262</v>
      </c>
      <c r="B23" t="s">
        <v>294</v>
      </c>
      <c r="C23" s="88" t="s">
        <v>313</v>
      </c>
      <c r="D23" s="219">
        <f>INDEX('[1]Outputs for Area 3 RAB'!$C$6:$E$10,MATCH($C23,'[1]Outputs for Area 3 RAB'!$B$6:$B$10,0),MATCH(D$2,'[1]Outputs for Area 3 RAB'!$C$5:$E$5,0))</f>
        <v>-4.2500000000000003E-2</v>
      </c>
      <c r="E23" s="219">
        <f>INDEX('[1]Outputs for Area 3 RAB'!$C$6:$E$10,MATCH($C23,'[1]Outputs for Area 3 RAB'!$B$6:$B$10,0),MATCH(E$2,'[1]Outputs for Area 3 RAB'!$C$5:$E$5,0))</f>
        <v>-2.5000000000000001E-2</v>
      </c>
      <c r="F23" s="219">
        <f>INDEX('[1]Outputs for Area 3 RAB'!$C$6:$E$10,MATCH($C23,'[1]Outputs for Area 3 RAB'!$B$6:$B$10,0),MATCH(F$2,'[1]Outputs for Area 3 RAB'!$C$5:$E$5,0))</f>
        <v>-5.5E-2</v>
      </c>
      <c r="H23" s="8" t="str">
        <v>WN332</v>
      </c>
      <c r="I23" t="s">
        <v>294</v>
      </c>
      <c r="J23" s="218">
        <f>INDEX([1]StartPrices!$M$10:$M$609,MATCH($H23,[1]StartPrices!$B$10:$B$609,0))</f>
        <v>167.40010706584908</v>
      </c>
    </row>
    <row r="24" spans="1:10" x14ac:dyDescent="0.35">
      <c r="A24" t="s">
        <v>263</v>
      </c>
      <c r="B24" t="s">
        <v>295</v>
      </c>
      <c r="C24" s="88" t="s">
        <v>313</v>
      </c>
      <c r="D24" s="219">
        <f>INDEX('[1]Outputs for Area 3 RAB'!$C$6:$E$10,MATCH($C24,'[1]Outputs for Area 3 RAB'!$B$6:$B$10,0),MATCH(D$2,'[1]Outputs for Area 3 RAB'!$C$5:$E$5,0))</f>
        <v>-4.2500000000000003E-2</v>
      </c>
      <c r="E24" s="219">
        <f>INDEX('[1]Outputs for Area 3 RAB'!$C$6:$E$10,MATCH($C24,'[1]Outputs for Area 3 RAB'!$B$6:$B$10,0),MATCH(E$2,'[1]Outputs for Area 3 RAB'!$C$5:$E$5,0))</f>
        <v>-2.5000000000000001E-2</v>
      </c>
      <c r="F24" s="219">
        <f>INDEX('[1]Outputs for Area 3 RAB'!$C$6:$E$10,MATCH($C24,'[1]Outputs for Area 3 RAB'!$B$6:$B$10,0),MATCH(F$2,'[1]Outputs for Area 3 RAB'!$C$5:$E$5,0))</f>
        <v>-5.5E-2</v>
      </c>
      <c r="H24" s="8" t="str">
        <v>WX334</v>
      </c>
      <c r="I24" t="s">
        <v>295</v>
      </c>
      <c r="J24" s="218">
        <f>INDEX([1]StartPrices!$M$10:$M$609,MATCH($H24,[1]StartPrices!$B$10:$B$609,0))</f>
        <v>271.8223556855969</v>
      </c>
    </row>
    <row r="25" spans="1:10" x14ac:dyDescent="0.35">
      <c r="A25" t="s">
        <v>264</v>
      </c>
      <c r="B25" t="s">
        <v>296</v>
      </c>
      <c r="C25" s="88" t="s">
        <v>314</v>
      </c>
      <c r="D25" s="219">
        <f>INDEX('[1]Outputs for Area 3 RAB'!$C$6:$E$10,MATCH($C25,'[1]Outputs for Area 3 RAB'!$B$6:$B$10,0),MATCH(D$2,'[1]Outputs for Area 3 RAB'!$C$5:$E$5,0))</f>
        <v>0.17249999999999999</v>
      </c>
      <c r="E25" s="219">
        <f>INDEX('[1]Outputs for Area 3 RAB'!$C$6:$E$10,MATCH($C25,'[1]Outputs for Area 3 RAB'!$B$6:$B$10,0),MATCH(E$2,'[1]Outputs for Area 3 RAB'!$C$5:$E$5,0))</f>
        <v>0.2225</v>
      </c>
      <c r="F25" s="219">
        <f>INDEX('[1]Outputs for Area 3 RAB'!$C$6:$E$10,MATCH($C25,'[1]Outputs for Area 3 RAB'!$B$6:$B$10,0),MATCH(F$2,'[1]Outputs for Area 3 RAB'!$C$5:$E$5,0))</f>
        <v>0.14000000000000001</v>
      </c>
      <c r="H25" s="8" t="str">
        <v>WN333</v>
      </c>
      <c r="I25" t="s">
        <v>296</v>
      </c>
      <c r="J25" s="218">
        <f>INDEX([1]StartPrices!$M$10:$M$609,MATCH($H25,[1]StartPrices!$B$10:$B$609,0))</f>
        <v>75.664185447211665</v>
      </c>
    </row>
    <row r="26" spans="1:10" x14ac:dyDescent="0.35">
      <c r="A26" t="s">
        <v>265</v>
      </c>
      <c r="B26" t="s">
        <v>297</v>
      </c>
      <c r="C26" s="88" t="s">
        <v>314</v>
      </c>
      <c r="D26" s="219">
        <f>INDEX('[1]Outputs for Area 3 RAB'!$C$6:$E$10,MATCH($C26,'[1]Outputs for Area 3 RAB'!$B$6:$B$10,0),MATCH(D$2,'[1]Outputs for Area 3 RAB'!$C$5:$E$5,0))</f>
        <v>0.17249999999999999</v>
      </c>
      <c r="E26" s="219">
        <f>INDEX('[1]Outputs for Area 3 RAB'!$C$6:$E$10,MATCH($C26,'[1]Outputs for Area 3 RAB'!$B$6:$B$10,0),MATCH(E$2,'[1]Outputs for Area 3 RAB'!$C$5:$E$5,0))</f>
        <v>0.2225</v>
      </c>
      <c r="F26" s="219">
        <f>INDEX('[1]Outputs for Area 3 RAB'!$C$6:$E$10,MATCH($C26,'[1]Outputs for Area 3 RAB'!$B$6:$B$10,0),MATCH(F$2,'[1]Outputs for Area 3 RAB'!$C$5:$E$5,0))</f>
        <v>0.14000000000000001</v>
      </c>
      <c r="H26" s="8" t="str">
        <v>WX335</v>
      </c>
      <c r="I26" t="s">
        <v>297</v>
      </c>
      <c r="J26" s="218">
        <f>INDEX([1]StartPrices!$M$10:$M$609,MATCH($H26,[1]StartPrices!$B$10:$B$609,0))</f>
        <v>90.970094783280985</v>
      </c>
    </row>
    <row r="27" spans="1:10" x14ac:dyDescent="0.35">
      <c r="A27" t="s">
        <v>266</v>
      </c>
      <c r="B27" t="s">
        <v>298</v>
      </c>
      <c r="C27" s="88" t="s">
        <v>313</v>
      </c>
      <c r="D27" s="219">
        <f>INDEX('[1]Outputs for Area 3 RAB'!$C$6:$E$10,MATCH($C27,'[1]Outputs for Area 3 RAB'!$B$6:$B$10,0),MATCH(D$2,'[1]Outputs for Area 3 RAB'!$C$5:$E$5,0))</f>
        <v>-4.2500000000000003E-2</v>
      </c>
      <c r="E27" s="219">
        <f>INDEX('[1]Outputs for Area 3 RAB'!$C$6:$E$10,MATCH($C27,'[1]Outputs for Area 3 RAB'!$B$6:$B$10,0),MATCH(E$2,'[1]Outputs for Area 3 RAB'!$C$5:$E$5,0))</f>
        <v>-2.5000000000000001E-2</v>
      </c>
      <c r="F27" s="219">
        <f>INDEX('[1]Outputs for Area 3 RAB'!$C$6:$E$10,MATCH($C27,'[1]Outputs for Area 3 RAB'!$B$6:$B$10,0),MATCH(F$2,'[1]Outputs for Area 3 RAB'!$C$5:$E$5,0))</f>
        <v>-5.5E-2</v>
      </c>
      <c r="H27" s="8" t="str">
        <v>WN348</v>
      </c>
      <c r="I27" t="s">
        <v>298</v>
      </c>
      <c r="J27" s="218">
        <f>INDEX([1]StartPrices!$M$10:$M$609,MATCH($H27,[1]StartPrices!$B$10:$B$609,0))</f>
        <v>208.83881687751443</v>
      </c>
    </row>
    <row r="28" spans="1:10" x14ac:dyDescent="0.35">
      <c r="A28" t="s">
        <v>267</v>
      </c>
      <c r="B28" t="s">
        <v>299</v>
      </c>
      <c r="C28" s="88" t="s">
        <v>313</v>
      </c>
      <c r="D28" s="219">
        <f>INDEX('[1]Outputs for Area 3 RAB'!$C$6:$E$10,MATCH($C28,'[1]Outputs for Area 3 RAB'!$B$6:$B$10,0),MATCH(D$2,'[1]Outputs for Area 3 RAB'!$C$5:$E$5,0))</f>
        <v>-4.2500000000000003E-2</v>
      </c>
      <c r="E28" s="219">
        <f>INDEX('[1]Outputs for Area 3 RAB'!$C$6:$E$10,MATCH($C28,'[1]Outputs for Area 3 RAB'!$B$6:$B$10,0),MATCH(E$2,'[1]Outputs for Area 3 RAB'!$C$5:$E$5,0))</f>
        <v>-2.5000000000000001E-2</v>
      </c>
      <c r="F28" s="219">
        <f>INDEX('[1]Outputs for Area 3 RAB'!$C$6:$E$10,MATCH($C28,'[1]Outputs for Area 3 RAB'!$B$6:$B$10,0),MATCH(F$2,'[1]Outputs for Area 3 RAB'!$C$5:$E$5,0))</f>
        <v>-5.5E-2</v>
      </c>
      <c r="H28" s="8" t="str">
        <v>WN350</v>
      </c>
      <c r="I28" t="s">
        <v>299</v>
      </c>
      <c r="J28" s="218">
        <f>INDEX([1]StartPrices!$M$10:$M$609,MATCH($H28,[1]StartPrices!$B$10:$B$609,0))</f>
        <v>238.6654821895068</v>
      </c>
    </row>
    <row r="29" spans="1:10" x14ac:dyDescent="0.35">
      <c r="A29" t="s">
        <v>268</v>
      </c>
      <c r="B29" t="s">
        <v>300</v>
      </c>
      <c r="C29" s="88" t="s">
        <v>313</v>
      </c>
      <c r="D29" s="219">
        <f>INDEX('[1]Outputs for Area 3 RAB'!$C$6:$E$10,MATCH($C29,'[1]Outputs for Area 3 RAB'!$B$6:$B$10,0),MATCH(D$2,'[1]Outputs for Area 3 RAB'!$C$5:$E$5,0))</f>
        <v>-4.2500000000000003E-2</v>
      </c>
      <c r="E29" s="219">
        <f>INDEX('[1]Outputs for Area 3 RAB'!$C$6:$E$10,MATCH($C29,'[1]Outputs for Area 3 RAB'!$B$6:$B$10,0),MATCH(E$2,'[1]Outputs for Area 3 RAB'!$C$5:$E$5,0))</f>
        <v>-2.5000000000000001E-2</v>
      </c>
      <c r="F29" s="219">
        <f>INDEX('[1]Outputs for Area 3 RAB'!$C$6:$E$10,MATCH($C29,'[1]Outputs for Area 3 RAB'!$B$6:$B$10,0),MATCH(F$2,'[1]Outputs for Area 3 RAB'!$C$5:$E$5,0))</f>
        <v>-5.5E-2</v>
      </c>
      <c r="H29" s="8" t="str">
        <v>WX349</v>
      </c>
      <c r="I29" t="s">
        <v>300</v>
      </c>
      <c r="J29" s="218">
        <f>INDEX([1]StartPrices!$M$10:$M$609,MATCH($H29,[1]StartPrices!$B$10:$B$609,0))</f>
        <v>193.24589743444687</v>
      </c>
    </row>
    <row r="30" spans="1:10" x14ac:dyDescent="0.35">
      <c r="A30" t="s">
        <v>269</v>
      </c>
      <c r="B30" t="s">
        <v>301</v>
      </c>
      <c r="C30" s="88" t="s">
        <v>313</v>
      </c>
      <c r="D30" s="219">
        <f>INDEX('[1]Outputs for Area 3 RAB'!$C$6:$E$10,MATCH($C30,'[1]Outputs for Area 3 RAB'!$B$6:$B$10,0),MATCH(D$2,'[1]Outputs for Area 3 RAB'!$C$5:$E$5,0))</f>
        <v>-4.2500000000000003E-2</v>
      </c>
      <c r="E30" s="219">
        <f>INDEX('[1]Outputs for Area 3 RAB'!$C$6:$E$10,MATCH($C30,'[1]Outputs for Area 3 RAB'!$B$6:$B$10,0),MATCH(E$2,'[1]Outputs for Area 3 RAB'!$C$5:$E$5,0))</f>
        <v>-2.5000000000000001E-2</v>
      </c>
      <c r="F30" s="219">
        <f>INDEX('[1]Outputs for Area 3 RAB'!$C$6:$E$10,MATCH($C30,'[1]Outputs for Area 3 RAB'!$B$6:$B$10,0),MATCH(F$2,'[1]Outputs for Area 3 RAB'!$C$5:$E$5,0))</f>
        <v>-5.5E-2</v>
      </c>
      <c r="H30" s="8" t="str">
        <v>WX351</v>
      </c>
      <c r="I30" t="s">
        <v>301</v>
      </c>
      <c r="J30" s="218">
        <f>INDEX([1]StartPrices!$M$10:$M$609,MATCH($H30,[1]StartPrices!$B$10:$B$609,0))</f>
        <v>223.70751664662095</v>
      </c>
    </row>
    <row r="31" spans="1:10" x14ac:dyDescent="0.35">
      <c r="A31" t="s">
        <v>270</v>
      </c>
      <c r="B31" t="s">
        <v>302</v>
      </c>
      <c r="C31" s="88" t="s">
        <v>314</v>
      </c>
      <c r="D31" s="219">
        <f>INDEX('[1]Outputs for Area 3 RAB'!$C$6:$E$10,MATCH($C31,'[1]Outputs for Area 3 RAB'!$B$6:$B$10,0),MATCH(D$2,'[1]Outputs for Area 3 RAB'!$C$5:$E$5,0))</f>
        <v>0.17249999999999999</v>
      </c>
      <c r="E31" s="219">
        <f>INDEX('[1]Outputs for Area 3 RAB'!$C$6:$E$10,MATCH($C31,'[1]Outputs for Area 3 RAB'!$B$6:$B$10,0),MATCH(E$2,'[1]Outputs for Area 3 RAB'!$C$5:$E$5,0))</f>
        <v>0.2225</v>
      </c>
      <c r="F31" s="219">
        <f>INDEX('[1]Outputs for Area 3 RAB'!$C$6:$E$10,MATCH($C31,'[1]Outputs for Area 3 RAB'!$B$6:$B$10,0),MATCH(F$2,'[1]Outputs for Area 3 RAB'!$C$5:$E$5,0))</f>
        <v>0.14000000000000001</v>
      </c>
      <c r="H31" s="8" t="str">
        <v>WX355</v>
      </c>
      <c r="I31" t="s">
        <v>302</v>
      </c>
      <c r="J31" s="218">
        <f>INDEX([1]StartPrices!$M$10:$M$609,MATCH($H31,[1]StartPrices!$B$10:$B$609,0))</f>
        <v>40.561696867654177</v>
      </c>
    </row>
    <row r="32" spans="1:10" x14ac:dyDescent="0.35">
      <c r="A32" t="s">
        <v>271</v>
      </c>
      <c r="B32" t="s">
        <v>303</v>
      </c>
      <c r="C32" s="88" t="s">
        <v>314</v>
      </c>
      <c r="D32" s="219">
        <f>INDEX('[1]Outputs for Area 3 RAB'!$C$6:$E$10,MATCH($C32,'[1]Outputs for Area 3 RAB'!$B$6:$B$10,0),MATCH(D$2,'[1]Outputs for Area 3 RAB'!$C$5:$E$5,0))</f>
        <v>0.17249999999999999</v>
      </c>
      <c r="E32" s="219">
        <f>INDEX('[1]Outputs for Area 3 RAB'!$C$6:$E$10,MATCH($C32,'[1]Outputs for Area 3 RAB'!$B$6:$B$10,0),MATCH(E$2,'[1]Outputs for Area 3 RAB'!$C$5:$E$5,0))</f>
        <v>0.2225</v>
      </c>
      <c r="F32" s="219">
        <f>INDEX('[1]Outputs for Area 3 RAB'!$C$6:$E$10,MATCH($C32,'[1]Outputs for Area 3 RAB'!$B$6:$B$10,0),MATCH(F$2,'[1]Outputs for Area 3 RAB'!$C$5:$E$5,0))</f>
        <v>0.14000000000000001</v>
      </c>
      <c r="H32" s="8" t="str">
        <v>WN354</v>
      </c>
      <c r="I32" t="s">
        <v>303</v>
      </c>
      <c r="J32" s="218">
        <f>INDEX([1]StartPrices!$M$10:$M$609,MATCH($H32,[1]StartPrices!$B$10:$B$609,0))</f>
        <v>31.640259448189962</v>
      </c>
    </row>
    <row r="33" spans="1:10" x14ac:dyDescent="0.35">
      <c r="A33" t="s">
        <v>272</v>
      </c>
      <c r="B33" t="s">
        <v>304</v>
      </c>
      <c r="C33" s="88" t="s">
        <v>311</v>
      </c>
      <c r="D33" s="219">
        <f>INDEX('[1]Outputs for Area 3 RAB'!$C$6:$E$10,MATCH($C33,'[1]Outputs for Area 3 RAB'!$B$6:$B$10,0),MATCH(D$2,'[1]Outputs for Area 3 RAB'!$C$5:$E$5,0))</f>
        <v>2.2499999999999999E-2</v>
      </c>
      <c r="E33" s="219">
        <f>INDEX('[1]Outputs for Area 3 RAB'!$C$6:$E$10,MATCH($C33,'[1]Outputs for Area 3 RAB'!$B$6:$B$10,0),MATCH(E$2,'[1]Outputs for Area 3 RAB'!$C$5:$E$5,0))</f>
        <v>4.2500000000000003E-2</v>
      </c>
      <c r="F33" s="219">
        <f>INDEX('[1]Outputs for Area 3 RAB'!$C$6:$E$10,MATCH($C33,'[1]Outputs for Area 3 RAB'!$B$6:$B$10,0),MATCH(F$2,'[1]Outputs for Area 3 RAB'!$C$5:$E$5,0))</f>
        <v>0.01</v>
      </c>
      <c r="H33" s="8" t="str">
        <v>WN158</v>
      </c>
      <c r="I33" t="s">
        <v>304</v>
      </c>
      <c r="J33" s="218">
        <f>INDEX([1]StartPrices!$M$10:$M$609,MATCH($H33,[1]StartPrices!$B$10:$B$609,0))</f>
        <v>9.5856393767389623</v>
      </c>
    </row>
    <row r="34" spans="1:10" x14ac:dyDescent="0.35">
      <c r="A34" t="s">
        <v>273</v>
      </c>
      <c r="B34" t="s">
        <v>305</v>
      </c>
      <c r="C34" s="88" t="s">
        <v>311</v>
      </c>
      <c r="D34" s="219">
        <f>INDEX('[1]Outputs for Area 3 RAB'!$C$6:$E$10,MATCH($C34,'[1]Outputs for Area 3 RAB'!$B$6:$B$10,0),MATCH(D$2,'[1]Outputs for Area 3 RAB'!$C$5:$E$5,0))</f>
        <v>2.2499999999999999E-2</v>
      </c>
      <c r="E34" s="219">
        <f>INDEX('[1]Outputs for Area 3 RAB'!$C$6:$E$10,MATCH($C34,'[1]Outputs for Area 3 RAB'!$B$6:$B$10,0),MATCH(E$2,'[1]Outputs for Area 3 RAB'!$C$5:$E$5,0))</f>
        <v>4.2500000000000003E-2</v>
      </c>
      <c r="F34" s="219">
        <f>INDEX('[1]Outputs for Area 3 RAB'!$C$6:$E$10,MATCH($C34,'[1]Outputs for Area 3 RAB'!$B$6:$B$10,0),MATCH(F$2,'[1]Outputs for Area 3 RAB'!$C$5:$E$5,0))</f>
        <v>0.01</v>
      </c>
      <c r="H34" s="8" t="str">
        <v>WX135</v>
      </c>
      <c r="I34" t="s">
        <v>305</v>
      </c>
      <c r="J34" s="218">
        <f>INDEX([1]StartPrices!$M$10:$M$609,MATCH($H34,[1]StartPrices!$B$10:$B$609,0))</f>
        <v>9.0614899174326098</v>
      </c>
    </row>
    <row r="35" spans="1:10" x14ac:dyDescent="0.35">
      <c r="A35" t="s">
        <v>274</v>
      </c>
      <c r="B35" t="s">
        <v>306</v>
      </c>
      <c r="C35" s="88" t="s">
        <v>312</v>
      </c>
      <c r="D35" s="219">
        <f>INDEX('[1]Outputs for Area 3 RAB'!$C$6:$E$10,MATCH($C35,'[1]Outputs for Area 3 RAB'!$B$6:$B$10,0),MATCH(D$2,'[1]Outputs for Area 3 RAB'!$C$5:$E$5,0))</f>
        <v>0.105</v>
      </c>
      <c r="E35" s="219">
        <f>INDEX('[1]Outputs for Area 3 RAB'!$C$6:$E$10,MATCH($C35,'[1]Outputs for Area 3 RAB'!$B$6:$B$10,0),MATCH(E$2,'[1]Outputs for Area 3 RAB'!$C$5:$E$5,0))</f>
        <v>0.155</v>
      </c>
      <c r="F35" s="219">
        <f>INDEX('[1]Outputs for Area 3 RAB'!$C$6:$E$10,MATCH($C35,'[1]Outputs for Area 3 RAB'!$B$6:$B$10,0),MATCH(F$2,'[1]Outputs for Area 3 RAB'!$C$5:$E$5,0))</f>
        <v>7.2499999999999995E-2</v>
      </c>
      <c r="H35" s="8" t="str">
        <v>WN138</v>
      </c>
      <c r="I35" t="s">
        <v>306</v>
      </c>
      <c r="J35" s="218">
        <f>INDEX([1]StartPrices!$M$10:$M$609,MATCH($H35,[1]StartPrices!$B$10:$B$609,0))</f>
        <v>40.765187782399792</v>
      </c>
    </row>
    <row r="36" spans="1:10" x14ac:dyDescent="0.35">
      <c r="A36" t="s">
        <v>275</v>
      </c>
      <c r="B36" t="s">
        <v>307</v>
      </c>
      <c r="C36" s="88" t="s">
        <v>312</v>
      </c>
      <c r="D36" s="219">
        <f>INDEX('[1]Outputs for Area 3 RAB'!$C$6:$E$10,MATCH($C36,'[1]Outputs for Area 3 RAB'!$B$6:$B$10,0),MATCH(D$2,'[1]Outputs for Area 3 RAB'!$C$5:$E$5,0))</f>
        <v>0.105</v>
      </c>
      <c r="E36" s="219">
        <f>INDEX('[1]Outputs for Area 3 RAB'!$C$6:$E$10,MATCH($C36,'[1]Outputs for Area 3 RAB'!$B$6:$B$10,0),MATCH(E$2,'[1]Outputs for Area 3 RAB'!$C$5:$E$5,0))</f>
        <v>0.155</v>
      </c>
      <c r="F36" s="219">
        <f>INDEX('[1]Outputs for Area 3 RAB'!$C$6:$E$10,MATCH($C36,'[1]Outputs for Area 3 RAB'!$B$6:$B$10,0),MATCH(F$2,'[1]Outputs for Area 3 RAB'!$C$5:$E$5,0))</f>
        <v>7.2499999999999995E-2</v>
      </c>
      <c r="H36" s="8" t="str">
        <v>WX134</v>
      </c>
      <c r="I36" t="s">
        <v>307</v>
      </c>
      <c r="J36" s="218">
        <f>INDEX([1]StartPrices!$M$10:$M$609,MATCH($H36,[1]StartPrices!$B$10:$B$609,0))</f>
        <v>34.179718606639014</v>
      </c>
    </row>
    <row r="37" spans="1:10" x14ac:dyDescent="0.35">
      <c r="A37" t="s">
        <v>212</v>
      </c>
      <c r="B37" t="s">
        <v>211</v>
      </c>
      <c r="C37" s="88" t="s">
        <v>343</v>
      </c>
      <c r="D37" s="219">
        <f>INDEX('[1]Outputs for Area 3 RAB'!$C$6:$E$10,MATCH($C37,'[1]Outputs for Area 3 RAB'!$B$6:$B$10,0),MATCH(D$2,'[1]Outputs for Area 3 RAB'!$C$5:$E$5,0))</f>
        <v>5.0000000000000001E-3</v>
      </c>
      <c r="E37" s="219">
        <f>INDEX('[1]Outputs for Area 3 RAB'!$C$6:$E$10,MATCH($C37,'[1]Outputs for Area 3 RAB'!$B$6:$B$10,0),MATCH(E$2,'[1]Outputs for Area 3 RAB'!$C$5:$E$5,0))</f>
        <v>2.2499999999999999E-2</v>
      </c>
      <c r="F37" s="219">
        <f>INDEX('[1]Outputs for Area 3 RAB'!$C$6:$E$10,MATCH($C37,'[1]Outputs for Area 3 RAB'!$B$6:$B$10,0),MATCH(F$2,'[1]Outputs for Area 3 RAB'!$C$5:$E$5,0))</f>
        <v>-5.0000000000000001E-3</v>
      </c>
      <c r="H37" s="8" t="str">
        <v>SL121</v>
      </c>
      <c r="I37" t="s">
        <v>211</v>
      </c>
      <c r="J37" s="218">
        <f>INDEX([1]StartPrices!$M$10:$M$609,MATCH($H37,[1]StartPrices!$B$10:$B$609,0))</f>
        <v>122.24579338385405</v>
      </c>
    </row>
    <row r="38" spans="1:10" x14ac:dyDescent="0.35">
      <c r="A38" t="s">
        <v>208</v>
      </c>
      <c r="B38" t="s">
        <v>207</v>
      </c>
      <c r="C38" s="88" t="s">
        <v>343</v>
      </c>
      <c r="D38" s="219">
        <f>INDEX('[1]Outputs for Area 3 RAB'!$C$6:$E$10,MATCH($C38,'[1]Outputs for Area 3 RAB'!$B$6:$B$10,0),MATCH(D$2,'[1]Outputs for Area 3 RAB'!$C$5:$E$5,0))</f>
        <v>5.0000000000000001E-3</v>
      </c>
      <c r="E38" s="219">
        <f>INDEX('[1]Outputs for Area 3 RAB'!$C$6:$E$10,MATCH($C38,'[1]Outputs for Area 3 RAB'!$B$6:$B$10,0),MATCH(E$2,'[1]Outputs for Area 3 RAB'!$C$5:$E$5,0))</f>
        <v>2.2499999999999999E-2</v>
      </c>
      <c r="F38" s="219">
        <f>INDEX('[1]Outputs for Area 3 RAB'!$C$6:$E$10,MATCH($C38,'[1]Outputs for Area 3 RAB'!$B$6:$B$10,0),MATCH(F$2,'[1]Outputs for Area 3 RAB'!$C$5:$E$5,0))</f>
        <v>-5.0000000000000001E-3</v>
      </c>
      <c r="H38" s="8" t="str">
        <v>SL122</v>
      </c>
      <c r="I38" t="s">
        <v>207</v>
      </c>
      <c r="J38" s="218">
        <f>INDEX([1]StartPrices!$M$10:$M$609,MATCH($H38,[1]StartPrices!$B$10:$B$609,0))</f>
        <v>155.67928797154016</v>
      </c>
    </row>
    <row r="39" spans="1:10" x14ac:dyDescent="0.35">
      <c r="A39" t="s">
        <v>214</v>
      </c>
      <c r="B39" t="s">
        <v>213</v>
      </c>
      <c r="C39" s="88" t="s">
        <v>343</v>
      </c>
      <c r="D39" s="219">
        <f>INDEX('[1]Outputs for Area 3 RAB'!$C$6:$E$10,MATCH($C39,'[1]Outputs for Area 3 RAB'!$B$6:$B$10,0),MATCH(D$2,'[1]Outputs for Area 3 RAB'!$C$5:$E$5,0))</f>
        <v>5.0000000000000001E-3</v>
      </c>
      <c r="E39" s="219">
        <f>INDEX('[1]Outputs for Area 3 RAB'!$C$6:$E$10,MATCH($C39,'[1]Outputs for Area 3 RAB'!$B$6:$B$10,0),MATCH(E$2,'[1]Outputs for Area 3 RAB'!$C$5:$E$5,0))</f>
        <v>2.2499999999999999E-2</v>
      </c>
      <c r="F39" s="219">
        <f>INDEX('[1]Outputs for Area 3 RAB'!$C$6:$E$10,MATCH($C39,'[1]Outputs for Area 3 RAB'!$B$6:$B$10,0),MATCH(F$2,'[1]Outputs for Area 3 RAB'!$C$5:$E$5,0))</f>
        <v>-5.0000000000000001E-3</v>
      </c>
      <c r="H39" s="8" t="str">
        <v>SL150</v>
      </c>
      <c r="I39" t="s">
        <v>213</v>
      </c>
      <c r="J39" s="218">
        <f>INDEX([1]StartPrices!$M$10:$M$609,MATCH($H39,[1]StartPrices!$B$10:$B$609,0))</f>
        <v>171.94079211073105</v>
      </c>
    </row>
    <row r="40" spans="1:10" x14ac:dyDescent="0.35">
      <c r="A40" t="s">
        <v>210</v>
      </c>
      <c r="B40" t="s">
        <v>209</v>
      </c>
      <c r="C40" s="88" t="s">
        <v>343</v>
      </c>
      <c r="D40" s="219">
        <f>INDEX('[1]Outputs for Area 3 RAB'!$C$6:$E$10,MATCH($C40,'[1]Outputs for Area 3 RAB'!$B$6:$B$10,0),MATCH(D$2,'[1]Outputs for Area 3 RAB'!$C$5:$E$5,0))</f>
        <v>5.0000000000000001E-3</v>
      </c>
      <c r="E40" s="219">
        <f>INDEX('[1]Outputs for Area 3 RAB'!$C$6:$E$10,MATCH($C40,'[1]Outputs for Area 3 RAB'!$B$6:$B$10,0),MATCH(E$2,'[1]Outputs for Area 3 RAB'!$C$5:$E$5,0))</f>
        <v>2.2499999999999999E-2</v>
      </c>
      <c r="F40" s="219">
        <f>INDEX('[1]Outputs for Area 3 RAB'!$C$6:$E$10,MATCH($C40,'[1]Outputs for Area 3 RAB'!$B$6:$B$10,0),MATCH(F$2,'[1]Outputs for Area 3 RAB'!$C$5:$E$5,0))</f>
        <v>-5.0000000000000001E-3</v>
      </c>
      <c r="H40" s="8" t="str">
        <v>SL151</v>
      </c>
      <c r="I40" t="s">
        <v>209</v>
      </c>
      <c r="J40" s="218">
        <f>INDEX([1]StartPrices!$M$10:$M$609,MATCH($H40,[1]StartPrices!$B$10:$B$609,0))</f>
        <v>139.68646123661236</v>
      </c>
    </row>
    <row r="41" spans="1:10" x14ac:dyDescent="0.35">
      <c r="A41" t="s">
        <v>315</v>
      </c>
      <c r="B41" t="s">
        <v>316</v>
      </c>
      <c r="C41" s="88" t="s">
        <v>343</v>
      </c>
      <c r="D41" s="219">
        <f>INDEX('[1]Outputs for Area 3 RAB'!$C$6:$E$10,MATCH($C41,'[1]Outputs for Area 3 RAB'!$B$6:$B$10,0),MATCH(D$2,'[1]Outputs for Area 3 RAB'!$C$5:$E$5,0))</f>
        <v>5.0000000000000001E-3</v>
      </c>
      <c r="E41" s="219">
        <f>INDEX('[1]Outputs for Area 3 RAB'!$C$6:$E$10,MATCH($C41,'[1]Outputs for Area 3 RAB'!$B$6:$B$10,0),MATCH(E$2,'[1]Outputs for Area 3 RAB'!$C$5:$E$5,0))</f>
        <v>2.2499999999999999E-2</v>
      </c>
      <c r="F41" s="219">
        <f>INDEX('[1]Outputs for Area 3 RAB'!$C$6:$E$10,MATCH($C41,'[1]Outputs for Area 3 RAB'!$B$6:$B$10,0),MATCH(F$2,'[1]Outputs for Area 3 RAB'!$C$5:$E$5,0))</f>
        <v>-5.0000000000000001E-3</v>
      </c>
      <c r="H41" s="8" t="str">
        <v>SL111</v>
      </c>
      <c r="I41" t="s">
        <v>316</v>
      </c>
      <c r="J41" s="218">
        <f>INDEX([1]StartPrices!$M$10:$M$609,MATCH($H41,[1]StartPrices!$B$10:$B$609,0))</f>
        <v>89.100603429905675</v>
      </c>
    </row>
    <row r="42" spans="1:10" x14ac:dyDescent="0.35">
      <c r="A42" t="s">
        <v>317</v>
      </c>
      <c r="B42" t="s">
        <v>318</v>
      </c>
      <c r="C42" s="88" t="s">
        <v>343</v>
      </c>
      <c r="D42" s="219">
        <f>INDEX('[1]Outputs for Area 3 RAB'!$C$6:$E$10,MATCH($C42,'[1]Outputs for Area 3 RAB'!$B$6:$B$10,0),MATCH(D$2,'[1]Outputs for Area 3 RAB'!$C$5:$E$5,0))</f>
        <v>5.0000000000000001E-3</v>
      </c>
      <c r="E42" s="219">
        <f>INDEX('[1]Outputs for Area 3 RAB'!$C$6:$E$10,MATCH($C42,'[1]Outputs for Area 3 RAB'!$B$6:$B$10,0),MATCH(E$2,'[1]Outputs for Area 3 RAB'!$C$5:$E$5,0))</f>
        <v>2.2499999999999999E-2</v>
      </c>
      <c r="F42" s="219">
        <f>INDEX('[1]Outputs for Area 3 RAB'!$C$6:$E$10,MATCH($C42,'[1]Outputs for Area 3 RAB'!$B$6:$B$10,0),MATCH(F$2,'[1]Outputs for Area 3 RAB'!$C$5:$E$5,0))</f>
        <v>-5.0000000000000001E-3</v>
      </c>
      <c r="H42" s="8" t="str">
        <v>SL112</v>
      </c>
      <c r="I42" t="s">
        <v>318</v>
      </c>
      <c r="J42" s="218">
        <f>INDEX([1]StartPrices!$M$10:$M$609,MATCH($H42,[1]StartPrices!$B$10:$B$609,0))</f>
        <v>47.574692930115894</v>
      </c>
    </row>
    <row r="43" spans="1:10" x14ac:dyDescent="0.35">
      <c r="A43" t="s">
        <v>319</v>
      </c>
      <c r="B43" t="s">
        <v>320</v>
      </c>
      <c r="C43" s="88" t="s">
        <v>343</v>
      </c>
      <c r="D43" s="219">
        <f>INDEX('[1]Outputs for Area 3 RAB'!$C$6:$E$10,MATCH($C43,'[1]Outputs for Area 3 RAB'!$B$6:$B$10,0),MATCH(D$2,'[1]Outputs for Area 3 RAB'!$C$5:$E$5,0))</f>
        <v>5.0000000000000001E-3</v>
      </c>
      <c r="E43" s="219">
        <f>INDEX('[1]Outputs for Area 3 RAB'!$C$6:$E$10,MATCH($C43,'[1]Outputs for Area 3 RAB'!$B$6:$B$10,0),MATCH(E$2,'[1]Outputs for Area 3 RAB'!$C$5:$E$5,0))</f>
        <v>2.2499999999999999E-2</v>
      </c>
      <c r="F43" s="219">
        <f>INDEX('[1]Outputs for Area 3 RAB'!$C$6:$E$10,MATCH($C43,'[1]Outputs for Area 3 RAB'!$B$6:$B$10,0),MATCH(F$2,'[1]Outputs for Area 3 RAB'!$C$5:$E$5,0))</f>
        <v>-5.0000000000000001E-3</v>
      </c>
      <c r="H43" s="8" t="str">
        <v>SL140</v>
      </c>
      <c r="I43" t="s">
        <v>320</v>
      </c>
      <c r="J43" s="218">
        <f>INDEX([1]StartPrices!$M$10:$M$609,MATCH($H43,[1]StartPrices!$B$10:$B$609,0))</f>
        <v>64.108944922648817</v>
      </c>
    </row>
    <row r="44" spans="1:10" x14ac:dyDescent="0.35">
      <c r="A44" t="s">
        <v>321</v>
      </c>
      <c r="B44" t="s">
        <v>322</v>
      </c>
      <c r="C44" s="88" t="s">
        <v>343</v>
      </c>
      <c r="D44" s="219">
        <f>INDEX('[1]Outputs for Area 3 RAB'!$C$6:$E$10,MATCH($C44,'[1]Outputs for Area 3 RAB'!$B$6:$B$10,0),MATCH(D$2,'[1]Outputs for Area 3 RAB'!$C$5:$E$5,0))</f>
        <v>5.0000000000000001E-3</v>
      </c>
      <c r="E44" s="219">
        <f>INDEX('[1]Outputs for Area 3 RAB'!$C$6:$E$10,MATCH($C44,'[1]Outputs for Area 3 RAB'!$B$6:$B$10,0),MATCH(E$2,'[1]Outputs for Area 3 RAB'!$C$5:$E$5,0))</f>
        <v>2.2499999999999999E-2</v>
      </c>
      <c r="F44" s="219">
        <f>INDEX('[1]Outputs for Area 3 RAB'!$C$6:$E$10,MATCH($C44,'[1]Outputs for Area 3 RAB'!$B$6:$B$10,0),MATCH(F$2,'[1]Outputs for Area 3 RAB'!$C$5:$E$5,0))</f>
        <v>-5.0000000000000001E-3</v>
      </c>
      <c r="H44" s="8" t="str">
        <v>SL144</v>
      </c>
      <c r="I44" t="s">
        <v>322</v>
      </c>
      <c r="J44" s="218">
        <f>INDEX([1]StartPrices!$M$10:$M$609,MATCH($H44,[1]StartPrices!$B$10:$B$609,0))</f>
        <v>99.284738355128013</v>
      </c>
    </row>
    <row r="46" spans="1:10" x14ac:dyDescent="0.35">
      <c r="F46" s="35"/>
    </row>
    <row r="47" spans="1:10" x14ac:dyDescent="0.35">
      <c r="A47" s="21" t="s">
        <v>239</v>
      </c>
      <c r="C47" t="s">
        <v>506</v>
      </c>
      <c r="D47" s="92" t="s">
        <v>308</v>
      </c>
      <c r="E47" s="92" t="s">
        <v>309</v>
      </c>
      <c r="F47" s="92" t="s">
        <v>310</v>
      </c>
      <c r="H47" s="21" t="s">
        <v>511</v>
      </c>
    </row>
    <row r="48" spans="1:10" x14ac:dyDescent="0.35">
      <c r="B48" s="44"/>
      <c r="G48" s="35"/>
    </row>
    <row r="49" spans="1:17" x14ac:dyDescent="0.35">
      <c r="A49" s="9"/>
      <c r="C49" t="s">
        <v>507</v>
      </c>
      <c r="D49" s="95"/>
    </row>
    <row r="50" spans="1:17" x14ac:dyDescent="0.35">
      <c r="A50" s="8" t="str" cm="1">
        <f t="array" ref="A50:A89">TD_service_codes</f>
        <v>WN127</v>
      </c>
      <c r="B50" t="s">
        <v>276</v>
      </c>
      <c r="C50" t="s">
        <v>311</v>
      </c>
      <c r="D50" s="219">
        <f>INDEX('[1]Outputs for Area 3 RAB'!$H$6:$J$10,MATCH($C50,'[1]Outputs for Area 3 RAB'!$B$6:$B$10,0),MATCH(D$47,'[1]Outputs for Area 3 RAB'!$H$5:$J$5,0))</f>
        <v>3.2500000000000001E-2</v>
      </c>
      <c r="E50" s="219">
        <f>INDEX('[1]Outputs for Area 3 RAB'!$H$6:$J$10,MATCH($C50,'[1]Outputs for Area 3 RAB'!$B$6:$B$10,0),MATCH(E$47,'[1]Outputs for Area 3 RAB'!$H$5:$J$5,0))</f>
        <v>5.2499999999999998E-2</v>
      </c>
      <c r="F50" s="219">
        <f>INDEX('[1]Outputs for Area 3 RAB'!$H$6:$J$10,MATCH($C50,'[1]Outputs for Area 3 RAB'!$B$6:$B$10,0),MATCH(F$47,'[1]Outputs for Area 3 RAB'!$H$5:$J$5,0))</f>
        <v>0.02</v>
      </c>
      <c r="H50" s="8" t="str" cm="1">
        <f t="array" ref="H50:H89">TD_service_codes</f>
        <v>WN127</v>
      </c>
      <c r="I50" t="s">
        <v>276</v>
      </c>
      <c r="J50" s="218">
        <f>INDEX([1]StartPrices!$Y$10:$Y$609,MATCH($H50,[1]StartPrices!$B$10:$B$609,0))</f>
        <v>104.78138296514446</v>
      </c>
      <c r="L50" s="11"/>
      <c r="M50" s="11"/>
      <c r="N50" s="11"/>
      <c r="O50" s="11"/>
      <c r="P50" s="11"/>
      <c r="Q50" s="23"/>
    </row>
    <row r="51" spans="1:17" x14ac:dyDescent="0.35">
      <c r="A51" s="8" t="str">
        <v>WN346</v>
      </c>
      <c r="B51" t="s">
        <v>277</v>
      </c>
      <c r="C51" t="s">
        <v>311</v>
      </c>
      <c r="D51" s="219">
        <f>INDEX('[1]Outputs for Area 3 RAB'!$H$6:$J$10,MATCH($C51,'[1]Outputs for Area 3 RAB'!$B$6:$B$10,0),MATCH(D$47,'[1]Outputs for Area 3 RAB'!$H$5:$J$5,0))</f>
        <v>3.2500000000000001E-2</v>
      </c>
      <c r="E51" s="219">
        <f>INDEX('[1]Outputs for Area 3 RAB'!$H$6:$J$10,MATCH($C51,'[1]Outputs for Area 3 RAB'!$B$6:$B$10,0),MATCH(E$47,'[1]Outputs for Area 3 RAB'!$H$5:$J$5,0))</f>
        <v>5.2499999999999998E-2</v>
      </c>
      <c r="F51" s="219">
        <f>INDEX('[1]Outputs for Area 3 RAB'!$H$6:$J$10,MATCH($C51,'[1]Outputs for Area 3 RAB'!$B$6:$B$10,0),MATCH(F$47,'[1]Outputs for Area 3 RAB'!$H$5:$J$5,0))</f>
        <v>0.02</v>
      </c>
      <c r="H51" s="8" t="str">
        <v>WN346</v>
      </c>
      <c r="I51" t="s">
        <v>277</v>
      </c>
      <c r="J51" s="218">
        <f>INDEX([1]StartPrices!$Y$10:$Y$609,MATCH($H51,[1]StartPrices!$B$10:$B$609,0))</f>
        <v>118.59890931919473</v>
      </c>
      <c r="L51" s="11"/>
      <c r="M51" s="11"/>
      <c r="N51" s="11"/>
      <c r="O51" s="11"/>
      <c r="P51" s="11"/>
      <c r="Q51" s="23"/>
    </row>
    <row r="52" spans="1:17" x14ac:dyDescent="0.35">
      <c r="A52" s="8" t="str">
        <v>WX130</v>
      </c>
      <c r="B52" t="s">
        <v>278</v>
      </c>
      <c r="C52" t="s">
        <v>311</v>
      </c>
      <c r="D52" s="219">
        <f>INDEX('[1]Outputs for Area 3 RAB'!$H$6:$J$10,MATCH($C52,'[1]Outputs for Area 3 RAB'!$B$6:$B$10,0),MATCH(D$47,'[1]Outputs for Area 3 RAB'!$H$5:$J$5,0))</f>
        <v>3.2500000000000001E-2</v>
      </c>
      <c r="E52" s="219">
        <f>INDEX('[1]Outputs for Area 3 RAB'!$H$6:$J$10,MATCH($C52,'[1]Outputs for Area 3 RAB'!$B$6:$B$10,0),MATCH(E$47,'[1]Outputs for Area 3 RAB'!$H$5:$J$5,0))</f>
        <v>5.2499999999999998E-2</v>
      </c>
      <c r="F52" s="219">
        <f>INDEX('[1]Outputs for Area 3 RAB'!$H$6:$J$10,MATCH($C52,'[1]Outputs for Area 3 RAB'!$B$6:$B$10,0),MATCH(F$47,'[1]Outputs for Area 3 RAB'!$H$5:$J$5,0))</f>
        <v>0.02</v>
      </c>
      <c r="H52" s="8" t="str">
        <v>WX130</v>
      </c>
      <c r="I52" t="s">
        <v>278</v>
      </c>
      <c r="J52" s="218">
        <f>INDEX([1]StartPrices!$Y$10:$Y$609,MATCH($H52,[1]StartPrices!$B$10:$B$609,0))</f>
        <v>93.250146314302683</v>
      </c>
      <c r="L52" s="11"/>
      <c r="M52" s="11"/>
      <c r="N52" s="11"/>
      <c r="O52" s="11"/>
      <c r="P52" s="11"/>
      <c r="Q52" s="23"/>
    </row>
    <row r="53" spans="1:17" x14ac:dyDescent="0.35">
      <c r="A53" s="8" t="str">
        <v>WX347</v>
      </c>
      <c r="B53" t="s">
        <v>279</v>
      </c>
      <c r="C53" t="s">
        <v>311</v>
      </c>
      <c r="D53" s="219">
        <f>INDEX('[1]Outputs for Area 3 RAB'!$H$6:$J$10,MATCH($C53,'[1]Outputs for Area 3 RAB'!$B$6:$B$10,0),MATCH(D$47,'[1]Outputs for Area 3 RAB'!$H$5:$J$5,0))</f>
        <v>3.2500000000000001E-2</v>
      </c>
      <c r="E53" s="219">
        <f>INDEX('[1]Outputs for Area 3 RAB'!$H$6:$J$10,MATCH($C53,'[1]Outputs for Area 3 RAB'!$B$6:$B$10,0),MATCH(E$47,'[1]Outputs for Area 3 RAB'!$H$5:$J$5,0))</f>
        <v>5.2499999999999998E-2</v>
      </c>
      <c r="F53" s="219">
        <f>INDEX('[1]Outputs for Area 3 RAB'!$H$6:$J$10,MATCH($C53,'[1]Outputs for Area 3 RAB'!$B$6:$B$10,0),MATCH(F$47,'[1]Outputs for Area 3 RAB'!$H$5:$J$5,0))</f>
        <v>0.02</v>
      </c>
      <c r="H53" s="8" t="str">
        <v>WX347</v>
      </c>
      <c r="I53" t="s">
        <v>279</v>
      </c>
      <c r="J53" s="218">
        <f>INDEX([1]StartPrices!$Y$10:$Y$609,MATCH($H53,[1]StartPrices!$B$10:$B$609,0))</f>
        <v>120.51665507760933</v>
      </c>
      <c r="L53" s="11"/>
      <c r="M53" s="11"/>
      <c r="N53" s="11"/>
      <c r="O53" s="11"/>
      <c r="P53" s="11"/>
      <c r="Q53" s="23"/>
    </row>
    <row r="54" spans="1:17" x14ac:dyDescent="0.35">
      <c r="A54" s="8" t="str">
        <v>WX129</v>
      </c>
      <c r="B54" t="s">
        <v>280</v>
      </c>
      <c r="C54" t="s">
        <v>312</v>
      </c>
      <c r="D54" s="219">
        <f>INDEX('[1]Outputs for Area 3 RAB'!$H$6:$J$10,MATCH($C54,'[1]Outputs for Area 3 RAB'!$B$6:$B$10,0),MATCH(D$47,'[1]Outputs for Area 3 RAB'!$H$5:$J$5,0))</f>
        <v>8.7499999999999994E-2</v>
      </c>
      <c r="E54" s="219">
        <f>INDEX('[1]Outputs for Area 3 RAB'!$H$6:$J$10,MATCH($C54,'[1]Outputs for Area 3 RAB'!$B$6:$B$10,0),MATCH(E$47,'[1]Outputs for Area 3 RAB'!$H$5:$J$5,0))</f>
        <v>0.13500000000000001</v>
      </c>
      <c r="F54" s="219">
        <f>INDEX('[1]Outputs for Area 3 RAB'!$H$6:$J$10,MATCH($C54,'[1]Outputs for Area 3 RAB'!$B$6:$B$10,0),MATCH(F$47,'[1]Outputs for Area 3 RAB'!$H$5:$J$5,0))</f>
        <v>5.5E-2</v>
      </c>
      <c r="H54" s="8" t="str">
        <v>WX129</v>
      </c>
      <c r="I54" t="s">
        <v>280</v>
      </c>
      <c r="J54" s="218">
        <f>INDEX([1]StartPrices!$Y$10:$Y$609,MATCH($H54,[1]StartPrices!$B$10:$B$609,0))</f>
        <v>24.789416722714481</v>
      </c>
      <c r="L54" s="11"/>
      <c r="M54" s="11"/>
      <c r="N54" s="11"/>
      <c r="O54" s="11"/>
      <c r="P54" s="11"/>
      <c r="Q54" s="23"/>
    </row>
    <row r="55" spans="1:17" x14ac:dyDescent="0.35">
      <c r="A55" s="8" t="str">
        <v>WN123</v>
      </c>
      <c r="B55" t="s">
        <v>281</v>
      </c>
      <c r="C55" t="s">
        <v>312</v>
      </c>
      <c r="D55" s="219">
        <f>INDEX('[1]Outputs for Area 3 RAB'!$H$6:$J$10,MATCH($C55,'[1]Outputs for Area 3 RAB'!$B$6:$B$10,0),MATCH(D$47,'[1]Outputs for Area 3 RAB'!$H$5:$J$5,0))</f>
        <v>8.7499999999999994E-2</v>
      </c>
      <c r="E55" s="219">
        <f>INDEX('[1]Outputs for Area 3 RAB'!$H$6:$J$10,MATCH($C55,'[1]Outputs for Area 3 RAB'!$B$6:$B$10,0),MATCH(E$47,'[1]Outputs for Area 3 RAB'!$H$5:$J$5,0))</f>
        <v>0.13500000000000001</v>
      </c>
      <c r="F55" s="219">
        <f>INDEX('[1]Outputs for Area 3 RAB'!$H$6:$J$10,MATCH($C55,'[1]Outputs for Area 3 RAB'!$B$6:$B$10,0),MATCH(F$47,'[1]Outputs for Area 3 RAB'!$H$5:$J$5,0))</f>
        <v>5.5E-2</v>
      </c>
      <c r="H55" s="8" t="str">
        <v>WN123</v>
      </c>
      <c r="I55" t="s">
        <v>281</v>
      </c>
      <c r="J55" s="218">
        <f>INDEX([1]StartPrices!$Y$10:$Y$609,MATCH($H55,[1]StartPrices!$B$10:$B$609,0))</f>
        <v>27.786926960618572</v>
      </c>
      <c r="L55" s="11"/>
      <c r="M55" s="11"/>
      <c r="N55" s="11"/>
      <c r="O55" s="11"/>
      <c r="P55" s="11"/>
      <c r="Q55" s="23"/>
    </row>
    <row r="56" spans="1:17" x14ac:dyDescent="0.35">
      <c r="A56" s="8" t="str">
        <v>WN300</v>
      </c>
      <c r="B56" t="s">
        <v>282</v>
      </c>
      <c r="C56" t="s">
        <v>313</v>
      </c>
      <c r="D56" s="219">
        <f>INDEX('[1]Outputs for Area 3 RAB'!$H$6:$J$10,MATCH($C56,'[1]Outputs for Area 3 RAB'!$B$6:$B$10,0),MATCH(D$47,'[1]Outputs for Area 3 RAB'!$H$5:$J$5,0))</f>
        <v>-1.4999999999999999E-2</v>
      </c>
      <c r="E56" s="219">
        <f>INDEX('[1]Outputs for Area 3 RAB'!$H$6:$J$10,MATCH($C56,'[1]Outputs for Area 3 RAB'!$B$6:$B$10,0),MATCH(E$47,'[1]Outputs for Area 3 RAB'!$H$5:$J$5,0))</f>
        <v>2.5000000000000001E-3</v>
      </c>
      <c r="F56" s="219">
        <f>INDEX('[1]Outputs for Area 3 RAB'!$H$6:$J$10,MATCH($C56,'[1]Outputs for Area 3 RAB'!$B$6:$B$10,0),MATCH(F$47,'[1]Outputs for Area 3 RAB'!$H$5:$J$5,0))</f>
        <v>-0.03</v>
      </c>
      <c r="H56" s="8" t="str">
        <v>WN300</v>
      </c>
      <c r="I56" t="s">
        <v>282</v>
      </c>
      <c r="J56" s="218">
        <f>INDEX([1]StartPrices!$Y$10:$Y$609,MATCH($H56,[1]StartPrices!$B$10:$B$609,0))</f>
        <v>81.300481893466483</v>
      </c>
      <c r="L56" s="11"/>
      <c r="M56" s="11"/>
      <c r="N56" s="11"/>
      <c r="O56" s="11"/>
      <c r="P56" s="11"/>
      <c r="Q56" s="23"/>
    </row>
    <row r="57" spans="1:17" x14ac:dyDescent="0.35">
      <c r="A57" s="8" t="str">
        <v>WN301</v>
      </c>
      <c r="B57" t="s">
        <v>283</v>
      </c>
      <c r="C57" t="s">
        <v>313</v>
      </c>
      <c r="D57" s="219">
        <f>INDEX('[1]Outputs for Area 3 RAB'!$H$6:$J$10,MATCH($C57,'[1]Outputs for Area 3 RAB'!$B$6:$B$10,0),MATCH(D$47,'[1]Outputs for Area 3 RAB'!$H$5:$J$5,0))</f>
        <v>-1.4999999999999999E-2</v>
      </c>
      <c r="E57" s="219">
        <f>INDEX('[1]Outputs for Area 3 RAB'!$H$6:$J$10,MATCH($C57,'[1]Outputs for Area 3 RAB'!$B$6:$B$10,0),MATCH(E$47,'[1]Outputs for Area 3 RAB'!$H$5:$J$5,0))</f>
        <v>2.5000000000000001E-3</v>
      </c>
      <c r="F57" s="219">
        <f>INDEX('[1]Outputs for Area 3 RAB'!$H$6:$J$10,MATCH($C57,'[1]Outputs for Area 3 RAB'!$B$6:$B$10,0),MATCH(F$47,'[1]Outputs for Area 3 RAB'!$H$5:$J$5,0))</f>
        <v>-0.03</v>
      </c>
      <c r="H57" s="8" t="str">
        <v>WN301</v>
      </c>
      <c r="I57" t="s">
        <v>283</v>
      </c>
      <c r="J57" s="218">
        <f>INDEX([1]StartPrices!$Y$10:$Y$609,MATCH($H57,[1]StartPrices!$B$10:$B$609,0))</f>
        <v>65.685987126866706</v>
      </c>
      <c r="L57" s="11"/>
      <c r="M57" s="11"/>
      <c r="N57" s="11"/>
      <c r="O57" s="11"/>
      <c r="P57" s="11"/>
      <c r="Q57" s="23"/>
    </row>
    <row r="58" spans="1:17" x14ac:dyDescent="0.35">
      <c r="A58" s="8" t="str">
        <v>WX310</v>
      </c>
      <c r="B58" t="s">
        <v>284</v>
      </c>
      <c r="C58" t="s">
        <v>313</v>
      </c>
      <c r="D58" s="219">
        <f>INDEX('[1]Outputs for Area 3 RAB'!$H$6:$J$10,MATCH($C58,'[1]Outputs for Area 3 RAB'!$B$6:$B$10,0),MATCH(D$47,'[1]Outputs for Area 3 RAB'!$H$5:$J$5,0))</f>
        <v>-1.4999999999999999E-2</v>
      </c>
      <c r="E58" s="219">
        <f>INDEX('[1]Outputs for Area 3 RAB'!$H$6:$J$10,MATCH($C58,'[1]Outputs for Area 3 RAB'!$B$6:$B$10,0),MATCH(E$47,'[1]Outputs for Area 3 RAB'!$H$5:$J$5,0))</f>
        <v>2.5000000000000001E-3</v>
      </c>
      <c r="F58" s="219">
        <f>INDEX('[1]Outputs for Area 3 RAB'!$H$6:$J$10,MATCH($C58,'[1]Outputs for Area 3 RAB'!$B$6:$B$10,0),MATCH(F$47,'[1]Outputs for Area 3 RAB'!$H$5:$J$5,0))</f>
        <v>-0.03</v>
      </c>
      <c r="H58" s="8" t="str">
        <v>WX310</v>
      </c>
      <c r="I58" t="s">
        <v>284</v>
      </c>
      <c r="J58" s="218">
        <f>INDEX([1]StartPrices!$Y$10:$Y$609,MATCH($H58,[1]StartPrices!$B$10:$B$609,0))</f>
        <v>107.22835346184908</v>
      </c>
      <c r="L58" s="11"/>
      <c r="M58" s="11"/>
      <c r="N58" s="11"/>
      <c r="O58" s="11"/>
      <c r="P58" s="11"/>
      <c r="Q58" s="23"/>
    </row>
    <row r="59" spans="1:17" x14ac:dyDescent="0.35">
      <c r="A59" s="8" t="str">
        <v>WX311</v>
      </c>
      <c r="B59" t="s">
        <v>285</v>
      </c>
      <c r="C59" t="s">
        <v>313</v>
      </c>
      <c r="D59" s="219">
        <f>INDEX('[1]Outputs for Area 3 RAB'!$H$6:$J$10,MATCH($C59,'[1]Outputs for Area 3 RAB'!$B$6:$B$10,0),MATCH(D$47,'[1]Outputs for Area 3 RAB'!$H$5:$J$5,0))</f>
        <v>-1.4999999999999999E-2</v>
      </c>
      <c r="E59" s="219">
        <f>INDEX('[1]Outputs for Area 3 RAB'!$H$6:$J$10,MATCH($C59,'[1]Outputs for Area 3 RAB'!$B$6:$B$10,0),MATCH(E$47,'[1]Outputs for Area 3 RAB'!$H$5:$J$5,0))</f>
        <v>2.5000000000000001E-3</v>
      </c>
      <c r="F59" s="219">
        <f>INDEX('[1]Outputs for Area 3 RAB'!$H$6:$J$10,MATCH($C59,'[1]Outputs for Area 3 RAB'!$B$6:$B$10,0),MATCH(F$47,'[1]Outputs for Area 3 RAB'!$H$5:$J$5,0))</f>
        <v>-0.03</v>
      </c>
      <c r="H59" s="8" t="str">
        <v>WX311</v>
      </c>
      <c r="I59" t="s">
        <v>285</v>
      </c>
      <c r="J59" s="218">
        <f>INDEX([1]StartPrices!$Y$10:$Y$609,MATCH($H59,[1]StartPrices!$B$10:$B$609,0))</f>
        <v>89.34180089095419</v>
      </c>
      <c r="L59" s="11"/>
      <c r="M59" s="11"/>
      <c r="N59" s="11"/>
      <c r="O59" s="11"/>
      <c r="P59" s="11"/>
      <c r="Q59" s="23"/>
    </row>
    <row r="60" spans="1:17" x14ac:dyDescent="0.35">
      <c r="A60" s="8" t="str">
        <v>WN302</v>
      </c>
      <c r="B60" t="s">
        <v>286</v>
      </c>
      <c r="C60" t="s">
        <v>314</v>
      </c>
      <c r="D60" s="219">
        <f>INDEX('[1]Outputs for Area 3 RAB'!$H$6:$J$10,MATCH($C60,'[1]Outputs for Area 3 RAB'!$B$6:$B$10,0),MATCH(D$47,'[1]Outputs for Area 3 RAB'!$H$5:$J$5,0))</f>
        <v>0.13250000000000001</v>
      </c>
      <c r="E60" s="219">
        <f>INDEX('[1]Outputs for Area 3 RAB'!$H$6:$J$10,MATCH($C60,'[1]Outputs for Area 3 RAB'!$B$6:$B$10,0),MATCH(E$47,'[1]Outputs for Area 3 RAB'!$H$5:$J$5,0))</f>
        <v>0.1825</v>
      </c>
      <c r="F60" s="219">
        <f>INDEX('[1]Outputs for Area 3 RAB'!$H$6:$J$10,MATCH($C60,'[1]Outputs for Area 3 RAB'!$B$6:$B$10,0),MATCH(F$47,'[1]Outputs for Area 3 RAB'!$H$5:$J$5,0))</f>
        <v>0.10249999999999999</v>
      </c>
      <c r="H60" s="8" t="str">
        <v>WN302</v>
      </c>
      <c r="I60" t="s">
        <v>286</v>
      </c>
      <c r="J60" s="218">
        <f>INDEX([1]StartPrices!$Y$10:$Y$609,MATCH($H60,[1]StartPrices!$B$10:$B$609,0))</f>
        <v>95.497968630291794</v>
      </c>
      <c r="L60" s="11"/>
      <c r="M60" s="11"/>
      <c r="N60" s="11"/>
      <c r="O60" s="11"/>
      <c r="P60" s="11"/>
      <c r="Q60" s="23"/>
    </row>
    <row r="61" spans="1:17" x14ac:dyDescent="0.35">
      <c r="A61" s="8" t="str">
        <v>WX312</v>
      </c>
      <c r="B61" t="s">
        <v>287</v>
      </c>
      <c r="C61" t="s">
        <v>314</v>
      </c>
      <c r="D61" s="219">
        <f>INDEX('[1]Outputs for Area 3 RAB'!$H$6:$J$10,MATCH($C61,'[1]Outputs for Area 3 RAB'!$B$6:$B$10,0),MATCH(D$47,'[1]Outputs for Area 3 RAB'!$H$5:$J$5,0))</f>
        <v>0.13250000000000001</v>
      </c>
      <c r="E61" s="219">
        <f>INDEX('[1]Outputs for Area 3 RAB'!$H$6:$J$10,MATCH($C61,'[1]Outputs for Area 3 RAB'!$B$6:$B$10,0),MATCH(E$47,'[1]Outputs for Area 3 RAB'!$H$5:$J$5,0))</f>
        <v>0.1825</v>
      </c>
      <c r="F61" s="219">
        <f>INDEX('[1]Outputs for Area 3 RAB'!$H$6:$J$10,MATCH($C61,'[1]Outputs for Area 3 RAB'!$B$6:$B$10,0),MATCH(F$47,'[1]Outputs for Area 3 RAB'!$H$5:$J$5,0))</f>
        <v>0.10249999999999999</v>
      </c>
      <c r="H61" s="8" t="str">
        <v>WX312</v>
      </c>
      <c r="I61" t="s">
        <v>287</v>
      </c>
      <c r="J61" s="218">
        <f>INDEX([1]StartPrices!$Y$10:$Y$609,MATCH($H61,[1]StartPrices!$B$10:$B$609,0))</f>
        <v>104.0136224752415</v>
      </c>
      <c r="L61" s="11"/>
      <c r="M61" s="11"/>
      <c r="N61" s="11"/>
      <c r="O61" s="11"/>
      <c r="P61" s="11"/>
      <c r="Q61" s="23"/>
    </row>
    <row r="62" spans="1:17" x14ac:dyDescent="0.35">
      <c r="A62" s="8" t="str">
        <v>WX338</v>
      </c>
      <c r="B62" t="s">
        <v>288</v>
      </c>
      <c r="C62" t="s">
        <v>314</v>
      </c>
      <c r="D62" s="219">
        <f>INDEX('[1]Outputs for Area 3 RAB'!$H$6:$J$10,MATCH($C62,'[1]Outputs for Area 3 RAB'!$B$6:$B$10,0),MATCH(D$47,'[1]Outputs for Area 3 RAB'!$H$5:$J$5,0))</f>
        <v>0.13250000000000001</v>
      </c>
      <c r="E62" s="219">
        <f>INDEX('[1]Outputs for Area 3 RAB'!$H$6:$J$10,MATCH($C62,'[1]Outputs for Area 3 RAB'!$B$6:$B$10,0),MATCH(E$47,'[1]Outputs for Area 3 RAB'!$H$5:$J$5,0))</f>
        <v>0.1825</v>
      </c>
      <c r="F62" s="219">
        <f>INDEX('[1]Outputs for Area 3 RAB'!$H$6:$J$10,MATCH($C62,'[1]Outputs for Area 3 RAB'!$B$6:$B$10,0),MATCH(F$47,'[1]Outputs for Area 3 RAB'!$H$5:$J$5,0))</f>
        <v>0.10249999999999999</v>
      </c>
      <c r="H62" s="8" t="str">
        <v>WX338</v>
      </c>
      <c r="I62" t="s">
        <v>288</v>
      </c>
      <c r="J62" s="218">
        <f>INDEX([1]StartPrices!$Y$10:$Y$609,MATCH($H62,[1]StartPrices!$B$10:$B$609,0))</f>
        <v>123.72069689516948</v>
      </c>
      <c r="L62" s="11"/>
      <c r="M62" s="11"/>
      <c r="N62" s="11"/>
      <c r="O62" s="11"/>
      <c r="P62" s="11"/>
      <c r="Q62" s="23"/>
    </row>
    <row r="63" spans="1:17" x14ac:dyDescent="0.35">
      <c r="A63" s="8" t="str">
        <v>WN336</v>
      </c>
      <c r="B63" t="s">
        <v>289</v>
      </c>
      <c r="C63" t="s">
        <v>314</v>
      </c>
      <c r="D63" s="219">
        <f>INDEX('[1]Outputs for Area 3 RAB'!$H$6:$J$10,MATCH($C63,'[1]Outputs for Area 3 RAB'!$B$6:$B$10,0),MATCH(D$47,'[1]Outputs for Area 3 RAB'!$H$5:$J$5,0))</f>
        <v>0.13250000000000001</v>
      </c>
      <c r="E63" s="219">
        <f>INDEX('[1]Outputs for Area 3 RAB'!$H$6:$J$10,MATCH($C63,'[1]Outputs for Area 3 RAB'!$B$6:$B$10,0),MATCH(E$47,'[1]Outputs for Area 3 RAB'!$H$5:$J$5,0))</f>
        <v>0.1825</v>
      </c>
      <c r="F63" s="219">
        <f>INDEX('[1]Outputs for Area 3 RAB'!$H$6:$J$10,MATCH($C63,'[1]Outputs for Area 3 RAB'!$B$6:$B$10,0),MATCH(F$47,'[1]Outputs for Area 3 RAB'!$H$5:$J$5,0))</f>
        <v>0.10249999999999999</v>
      </c>
      <c r="H63" s="8" t="str">
        <v>WN336</v>
      </c>
      <c r="I63" t="s">
        <v>289</v>
      </c>
      <c r="J63" s="218">
        <f>INDEX([1]StartPrices!$Y$10:$Y$609,MATCH($H63,[1]StartPrices!$B$10:$B$609,0))</f>
        <v>137.75528680494693</v>
      </c>
      <c r="L63" s="11"/>
      <c r="M63" s="11"/>
      <c r="N63" s="11"/>
      <c r="O63" s="11"/>
      <c r="P63" s="11"/>
      <c r="Q63" s="23"/>
    </row>
    <row r="64" spans="1:17" x14ac:dyDescent="0.35">
      <c r="A64" s="8" t="str">
        <v>WN303</v>
      </c>
      <c r="B64" t="s">
        <v>290</v>
      </c>
      <c r="C64" t="s">
        <v>314</v>
      </c>
      <c r="D64" s="219">
        <f>INDEX('[1]Outputs for Area 3 RAB'!$H$6:$J$10,MATCH($C64,'[1]Outputs for Area 3 RAB'!$B$6:$B$10,0),MATCH(D$47,'[1]Outputs for Area 3 RAB'!$H$5:$J$5,0))</f>
        <v>0.13250000000000001</v>
      </c>
      <c r="E64" s="219">
        <f>INDEX('[1]Outputs for Area 3 RAB'!$H$6:$J$10,MATCH($C64,'[1]Outputs for Area 3 RAB'!$B$6:$B$10,0),MATCH(E$47,'[1]Outputs for Area 3 RAB'!$H$5:$J$5,0))</f>
        <v>0.1825</v>
      </c>
      <c r="F64" s="219">
        <f>INDEX('[1]Outputs for Area 3 RAB'!$H$6:$J$10,MATCH($C64,'[1]Outputs for Area 3 RAB'!$B$6:$B$10,0),MATCH(F$47,'[1]Outputs for Area 3 RAB'!$H$5:$J$5,0))</f>
        <v>0.10249999999999999</v>
      </c>
      <c r="H64" s="8" t="str">
        <v>WN303</v>
      </c>
      <c r="I64" t="s">
        <v>290</v>
      </c>
      <c r="J64" s="218">
        <f>INDEX([1]StartPrices!$Y$10:$Y$609,MATCH($H64,[1]StartPrices!$B$10:$B$609,0))</f>
        <v>63.832386674212955</v>
      </c>
      <c r="L64" s="11"/>
      <c r="M64" s="11"/>
      <c r="N64" s="11"/>
      <c r="O64" s="11"/>
      <c r="P64" s="11"/>
      <c r="Q64" s="23"/>
    </row>
    <row r="65" spans="1:17" x14ac:dyDescent="0.35">
      <c r="A65" s="8" t="str">
        <v>WN337</v>
      </c>
      <c r="B65" t="s">
        <v>291</v>
      </c>
      <c r="C65" t="s">
        <v>314</v>
      </c>
      <c r="D65" s="219">
        <f>INDEX('[1]Outputs for Area 3 RAB'!$H$6:$J$10,MATCH($C65,'[1]Outputs for Area 3 RAB'!$B$6:$B$10,0),MATCH(D$47,'[1]Outputs for Area 3 RAB'!$H$5:$J$5,0))</f>
        <v>0.13250000000000001</v>
      </c>
      <c r="E65" s="219">
        <f>INDEX('[1]Outputs for Area 3 RAB'!$H$6:$J$10,MATCH($C65,'[1]Outputs for Area 3 RAB'!$B$6:$B$10,0),MATCH(E$47,'[1]Outputs for Area 3 RAB'!$H$5:$J$5,0))</f>
        <v>0.1825</v>
      </c>
      <c r="F65" s="219">
        <f>INDEX('[1]Outputs for Area 3 RAB'!$H$6:$J$10,MATCH($C65,'[1]Outputs for Area 3 RAB'!$B$6:$B$10,0),MATCH(F$47,'[1]Outputs for Area 3 RAB'!$H$5:$J$5,0))</f>
        <v>0.10249999999999999</v>
      </c>
      <c r="H65" s="8" t="str">
        <v>WN337</v>
      </c>
      <c r="I65" t="s">
        <v>291</v>
      </c>
      <c r="J65" s="218">
        <f>INDEX([1]StartPrices!$Y$10:$Y$609,MATCH($H65,[1]StartPrices!$B$10:$B$609,0))</f>
        <v>51.633453161602382</v>
      </c>
      <c r="L65" s="11"/>
      <c r="M65" s="11"/>
      <c r="N65" s="11"/>
      <c r="O65" s="11"/>
      <c r="P65" s="11"/>
      <c r="Q65" s="23"/>
    </row>
    <row r="66" spans="1:17" x14ac:dyDescent="0.35">
      <c r="A66" s="8" t="str">
        <v>WX313</v>
      </c>
      <c r="B66" t="s">
        <v>292</v>
      </c>
      <c r="C66" t="s">
        <v>314</v>
      </c>
      <c r="D66" s="219">
        <f>INDEX('[1]Outputs for Area 3 RAB'!$H$6:$J$10,MATCH($C66,'[1]Outputs for Area 3 RAB'!$B$6:$B$10,0),MATCH(D$47,'[1]Outputs for Area 3 RAB'!$H$5:$J$5,0))</f>
        <v>0.13250000000000001</v>
      </c>
      <c r="E66" s="219">
        <f>INDEX('[1]Outputs for Area 3 RAB'!$H$6:$J$10,MATCH($C66,'[1]Outputs for Area 3 RAB'!$B$6:$B$10,0),MATCH(E$47,'[1]Outputs for Area 3 RAB'!$H$5:$J$5,0))</f>
        <v>0.1825</v>
      </c>
      <c r="F66" s="219">
        <f>INDEX('[1]Outputs for Area 3 RAB'!$H$6:$J$10,MATCH($C66,'[1]Outputs for Area 3 RAB'!$B$6:$B$10,0),MATCH(F$47,'[1]Outputs for Area 3 RAB'!$H$5:$J$5,0))</f>
        <v>0.10249999999999999</v>
      </c>
      <c r="H66" s="8" t="str">
        <v>WX313</v>
      </c>
      <c r="I66" t="s">
        <v>292</v>
      </c>
      <c r="J66" s="218">
        <f>INDEX([1]StartPrices!$Y$10:$Y$609,MATCH($H66,[1]StartPrices!$B$10:$B$609,0))</f>
        <v>52.925783223312692</v>
      </c>
      <c r="L66" s="11"/>
      <c r="M66" s="11"/>
      <c r="N66" s="11"/>
      <c r="O66" s="11"/>
      <c r="P66" s="11"/>
      <c r="Q66" s="23"/>
    </row>
    <row r="67" spans="1:17" x14ac:dyDescent="0.35">
      <c r="A67" s="8" t="str">
        <v>WX339</v>
      </c>
      <c r="B67" t="s">
        <v>293</v>
      </c>
      <c r="C67" t="s">
        <v>314</v>
      </c>
      <c r="D67" s="219">
        <f>INDEX('[1]Outputs for Area 3 RAB'!$H$6:$J$10,MATCH($C67,'[1]Outputs for Area 3 RAB'!$B$6:$B$10,0),MATCH(D$47,'[1]Outputs for Area 3 RAB'!$H$5:$J$5,0))</f>
        <v>0.13250000000000001</v>
      </c>
      <c r="E67" s="219">
        <f>INDEX('[1]Outputs for Area 3 RAB'!$H$6:$J$10,MATCH($C67,'[1]Outputs for Area 3 RAB'!$B$6:$B$10,0),MATCH(E$47,'[1]Outputs for Area 3 RAB'!$H$5:$J$5,0))</f>
        <v>0.1825</v>
      </c>
      <c r="F67" s="219">
        <f>INDEX('[1]Outputs for Area 3 RAB'!$H$6:$J$10,MATCH($C67,'[1]Outputs for Area 3 RAB'!$B$6:$B$10,0),MATCH(F$47,'[1]Outputs for Area 3 RAB'!$H$5:$J$5,0))</f>
        <v>0.10249999999999999</v>
      </c>
      <c r="H67" s="8" t="str">
        <v>WX339</v>
      </c>
      <c r="I67" t="s">
        <v>293</v>
      </c>
      <c r="J67" s="218">
        <f>INDEX([1]StartPrices!$Y$10:$Y$609,MATCH($H67,[1]StartPrices!$B$10:$B$609,0))</f>
        <v>61.029464845825402</v>
      </c>
      <c r="L67" s="11"/>
      <c r="M67" s="11"/>
      <c r="N67" s="11"/>
      <c r="O67" s="11"/>
      <c r="P67" s="11"/>
      <c r="Q67" s="23"/>
    </row>
    <row r="68" spans="1:17" x14ac:dyDescent="0.35">
      <c r="A68" s="8" t="str">
        <v>WN332</v>
      </c>
      <c r="B68" t="s">
        <v>294</v>
      </c>
      <c r="C68" t="s">
        <v>313</v>
      </c>
      <c r="D68" s="219">
        <f>INDEX('[1]Outputs for Area 3 RAB'!$H$6:$J$10,MATCH($C68,'[1]Outputs for Area 3 RAB'!$B$6:$B$10,0),MATCH(D$47,'[1]Outputs for Area 3 RAB'!$H$5:$J$5,0))</f>
        <v>-1.4999999999999999E-2</v>
      </c>
      <c r="E68" s="219">
        <f>INDEX('[1]Outputs for Area 3 RAB'!$H$6:$J$10,MATCH($C68,'[1]Outputs for Area 3 RAB'!$B$6:$B$10,0),MATCH(E$47,'[1]Outputs for Area 3 RAB'!$H$5:$J$5,0))</f>
        <v>2.5000000000000001E-3</v>
      </c>
      <c r="F68" s="219">
        <f>INDEX('[1]Outputs for Area 3 RAB'!$H$6:$J$10,MATCH($C68,'[1]Outputs for Area 3 RAB'!$B$6:$B$10,0),MATCH(F$47,'[1]Outputs for Area 3 RAB'!$H$5:$J$5,0))</f>
        <v>-0.03</v>
      </c>
      <c r="H68" s="8" t="str">
        <v>WN332</v>
      </c>
      <c r="I68" t="s">
        <v>294</v>
      </c>
      <c r="J68" s="218">
        <f>INDEX([1]StartPrices!$Y$10:$Y$609,MATCH($H68,[1]StartPrices!$B$10:$B$609,0))</f>
        <v>183.69673999135861</v>
      </c>
      <c r="L68" s="11"/>
      <c r="M68" s="11"/>
      <c r="N68" s="11"/>
      <c r="O68" s="11"/>
      <c r="P68" s="11"/>
      <c r="Q68" s="23"/>
    </row>
    <row r="69" spans="1:17" x14ac:dyDescent="0.35">
      <c r="A69" s="8" t="str">
        <v>WX334</v>
      </c>
      <c r="B69" t="s">
        <v>295</v>
      </c>
      <c r="C69" t="s">
        <v>313</v>
      </c>
      <c r="D69" s="219">
        <f>INDEX('[1]Outputs for Area 3 RAB'!$H$6:$J$10,MATCH($C69,'[1]Outputs for Area 3 RAB'!$B$6:$B$10,0),MATCH(D$47,'[1]Outputs for Area 3 RAB'!$H$5:$J$5,0))</f>
        <v>-1.4999999999999999E-2</v>
      </c>
      <c r="E69" s="219">
        <f>INDEX('[1]Outputs for Area 3 RAB'!$H$6:$J$10,MATCH($C69,'[1]Outputs for Area 3 RAB'!$B$6:$B$10,0),MATCH(E$47,'[1]Outputs for Area 3 RAB'!$H$5:$J$5,0))</f>
        <v>2.5000000000000001E-3</v>
      </c>
      <c r="F69" s="219">
        <f>INDEX('[1]Outputs for Area 3 RAB'!$H$6:$J$10,MATCH($C69,'[1]Outputs for Area 3 RAB'!$B$6:$B$10,0),MATCH(F$47,'[1]Outputs for Area 3 RAB'!$H$5:$J$5,0))</f>
        <v>-0.03</v>
      </c>
      <c r="H69" s="8" t="str">
        <v>WX334</v>
      </c>
      <c r="I69" t="s">
        <v>295</v>
      </c>
      <c r="J69" s="218">
        <f>INDEX([1]StartPrices!$Y$10:$Y$609,MATCH($H69,[1]StartPrices!$B$10:$B$609,0))</f>
        <v>168.81080621743081</v>
      </c>
      <c r="L69" s="11"/>
      <c r="M69" s="11"/>
      <c r="N69" s="11"/>
      <c r="O69" s="11"/>
      <c r="P69" s="11"/>
      <c r="Q69" s="23"/>
    </row>
    <row r="70" spans="1:17" x14ac:dyDescent="0.35">
      <c r="A70" s="8" t="str">
        <v>WN333</v>
      </c>
      <c r="B70" t="s">
        <v>296</v>
      </c>
      <c r="C70" t="s">
        <v>314</v>
      </c>
      <c r="D70" s="219">
        <f>INDEX('[1]Outputs for Area 3 RAB'!$H$6:$J$10,MATCH($C70,'[1]Outputs for Area 3 RAB'!$B$6:$B$10,0),MATCH(D$47,'[1]Outputs for Area 3 RAB'!$H$5:$J$5,0))</f>
        <v>0.13250000000000001</v>
      </c>
      <c r="E70" s="219">
        <f>INDEX('[1]Outputs for Area 3 RAB'!$H$6:$J$10,MATCH($C70,'[1]Outputs for Area 3 RAB'!$B$6:$B$10,0),MATCH(E$47,'[1]Outputs for Area 3 RAB'!$H$5:$J$5,0))</f>
        <v>0.1825</v>
      </c>
      <c r="F70" s="219">
        <f>INDEX('[1]Outputs for Area 3 RAB'!$H$6:$J$10,MATCH($C70,'[1]Outputs for Area 3 RAB'!$B$6:$B$10,0),MATCH(F$47,'[1]Outputs for Area 3 RAB'!$H$5:$J$5,0))</f>
        <v>0.10249999999999999</v>
      </c>
      <c r="H70" s="8" t="str">
        <v>WN333</v>
      </c>
      <c r="I70" t="s">
        <v>296</v>
      </c>
      <c r="J70" s="218">
        <f>INDEX([1]StartPrices!$Y$10:$Y$609,MATCH($H70,[1]StartPrices!$B$10:$B$609,0))</f>
        <v>92.190297134879813</v>
      </c>
      <c r="L70" s="11"/>
      <c r="M70" s="11"/>
      <c r="N70" s="11"/>
      <c r="O70" s="11"/>
      <c r="P70" s="11"/>
      <c r="Q70" s="23"/>
    </row>
    <row r="71" spans="1:17" x14ac:dyDescent="0.35">
      <c r="A71" s="8" t="str">
        <v>WX335</v>
      </c>
      <c r="B71" t="s">
        <v>297</v>
      </c>
      <c r="C71" t="s">
        <v>314</v>
      </c>
      <c r="D71" s="219">
        <f>INDEX('[1]Outputs for Area 3 RAB'!$H$6:$J$10,MATCH($C71,'[1]Outputs for Area 3 RAB'!$B$6:$B$10,0),MATCH(D$47,'[1]Outputs for Area 3 RAB'!$H$5:$J$5,0))</f>
        <v>0.13250000000000001</v>
      </c>
      <c r="E71" s="219">
        <f>INDEX('[1]Outputs for Area 3 RAB'!$H$6:$J$10,MATCH($C71,'[1]Outputs for Area 3 RAB'!$B$6:$B$10,0),MATCH(E$47,'[1]Outputs for Area 3 RAB'!$H$5:$J$5,0))</f>
        <v>0.1825</v>
      </c>
      <c r="F71" s="219">
        <f>INDEX('[1]Outputs for Area 3 RAB'!$H$6:$J$10,MATCH($C71,'[1]Outputs for Area 3 RAB'!$B$6:$B$10,0),MATCH(F$47,'[1]Outputs for Area 3 RAB'!$H$5:$J$5,0))</f>
        <v>0.10249999999999999</v>
      </c>
      <c r="H71" s="8" t="str">
        <v>WX335</v>
      </c>
      <c r="I71" t="s">
        <v>297</v>
      </c>
      <c r="J71" s="218">
        <f>INDEX([1]StartPrices!$Y$10:$Y$609,MATCH($H71,[1]StartPrices!$B$10:$B$609,0))</f>
        <v>101.02083616759538</v>
      </c>
      <c r="L71" s="11"/>
      <c r="M71" s="11"/>
      <c r="N71" s="11"/>
      <c r="O71" s="11"/>
      <c r="P71" s="11"/>
      <c r="Q71" s="23"/>
    </row>
    <row r="72" spans="1:17" x14ac:dyDescent="0.35">
      <c r="A72" s="8" t="str">
        <v>WN348</v>
      </c>
      <c r="B72" t="s">
        <v>298</v>
      </c>
      <c r="C72" t="s">
        <v>313</v>
      </c>
      <c r="D72" s="219">
        <f>INDEX('[1]Outputs for Area 3 RAB'!$H$6:$J$10,MATCH($C72,'[1]Outputs for Area 3 RAB'!$B$6:$B$10,0),MATCH(D$47,'[1]Outputs for Area 3 RAB'!$H$5:$J$5,0))</f>
        <v>-1.4999999999999999E-2</v>
      </c>
      <c r="E72" s="219">
        <f>INDEX('[1]Outputs for Area 3 RAB'!$H$6:$J$10,MATCH($C72,'[1]Outputs for Area 3 RAB'!$B$6:$B$10,0),MATCH(E$47,'[1]Outputs for Area 3 RAB'!$H$5:$J$5,0))</f>
        <v>2.5000000000000001E-3</v>
      </c>
      <c r="F72" s="219">
        <f>INDEX('[1]Outputs for Area 3 RAB'!$H$6:$J$10,MATCH($C72,'[1]Outputs for Area 3 RAB'!$B$6:$B$10,0),MATCH(F$47,'[1]Outputs for Area 3 RAB'!$H$5:$J$5,0))</f>
        <v>-0.03</v>
      </c>
      <c r="H72" s="8" t="str">
        <v>WN348</v>
      </c>
      <c r="I72" t="s">
        <v>298</v>
      </c>
      <c r="J72" s="218">
        <f>INDEX([1]StartPrices!$Y$10:$Y$609,MATCH($H72,[1]StartPrices!$B$10:$B$609,0))</f>
        <v>206.65041387635992</v>
      </c>
      <c r="L72" s="11"/>
      <c r="M72" s="11"/>
      <c r="N72" s="11"/>
      <c r="O72" s="11"/>
      <c r="P72" s="11"/>
      <c r="Q72" s="23"/>
    </row>
    <row r="73" spans="1:17" x14ac:dyDescent="0.35">
      <c r="A73" s="8" t="str">
        <v>WN350</v>
      </c>
      <c r="B73" t="s">
        <v>299</v>
      </c>
      <c r="C73" t="s">
        <v>313</v>
      </c>
      <c r="D73" s="219">
        <f>INDEX('[1]Outputs for Area 3 RAB'!$H$6:$J$10,MATCH($C73,'[1]Outputs for Area 3 RAB'!$B$6:$B$10,0),MATCH(D$47,'[1]Outputs for Area 3 RAB'!$H$5:$J$5,0))</f>
        <v>-1.4999999999999999E-2</v>
      </c>
      <c r="E73" s="219">
        <f>INDEX('[1]Outputs for Area 3 RAB'!$H$6:$J$10,MATCH($C73,'[1]Outputs for Area 3 RAB'!$B$6:$B$10,0),MATCH(E$47,'[1]Outputs for Area 3 RAB'!$H$5:$J$5,0))</f>
        <v>2.5000000000000001E-3</v>
      </c>
      <c r="F73" s="219">
        <f>INDEX('[1]Outputs for Area 3 RAB'!$H$6:$J$10,MATCH($C73,'[1]Outputs for Area 3 RAB'!$B$6:$B$10,0),MATCH(F$47,'[1]Outputs for Area 3 RAB'!$H$5:$J$5,0))</f>
        <v>-0.03</v>
      </c>
      <c r="H73" s="8" t="str">
        <v>WN350</v>
      </c>
      <c r="I73" t="s">
        <v>299</v>
      </c>
      <c r="J73" s="218">
        <f>INDEX([1]StartPrices!$Y$10:$Y$609,MATCH($H73,[1]StartPrices!$B$10:$B$609,0))</f>
        <v>177.71585708076171</v>
      </c>
      <c r="L73" s="11"/>
      <c r="M73" s="11"/>
      <c r="N73" s="11"/>
      <c r="O73" s="11"/>
      <c r="P73" s="11"/>
      <c r="Q73" s="23"/>
    </row>
    <row r="74" spans="1:17" x14ac:dyDescent="0.35">
      <c r="A74" s="8" t="str">
        <v>WX349</v>
      </c>
      <c r="B74" t="s">
        <v>300</v>
      </c>
      <c r="C74" t="s">
        <v>313</v>
      </c>
      <c r="D74" s="219">
        <f>INDEX('[1]Outputs for Area 3 RAB'!$H$6:$J$10,MATCH($C74,'[1]Outputs for Area 3 RAB'!$B$6:$B$10,0),MATCH(D$47,'[1]Outputs for Area 3 RAB'!$H$5:$J$5,0))</f>
        <v>-1.4999999999999999E-2</v>
      </c>
      <c r="E74" s="219">
        <f>INDEX('[1]Outputs for Area 3 RAB'!$H$6:$J$10,MATCH($C74,'[1]Outputs for Area 3 RAB'!$B$6:$B$10,0),MATCH(E$47,'[1]Outputs for Area 3 RAB'!$H$5:$J$5,0))</f>
        <v>2.5000000000000001E-3</v>
      </c>
      <c r="F74" s="219">
        <f>INDEX('[1]Outputs for Area 3 RAB'!$H$6:$J$10,MATCH($C74,'[1]Outputs for Area 3 RAB'!$B$6:$B$10,0),MATCH(F$47,'[1]Outputs for Area 3 RAB'!$H$5:$J$5,0))</f>
        <v>-0.03</v>
      </c>
      <c r="H74" s="8" t="str">
        <v>WX349</v>
      </c>
      <c r="I74" t="s">
        <v>300</v>
      </c>
      <c r="J74" s="218">
        <f>INDEX([1]StartPrices!$Y$10:$Y$609,MATCH($H74,[1]StartPrices!$B$10:$B$609,0))</f>
        <v>205.68361936505514</v>
      </c>
      <c r="L74" s="11"/>
      <c r="M74" s="11"/>
      <c r="N74" s="11"/>
      <c r="O74" s="11"/>
      <c r="P74" s="11"/>
      <c r="Q74" s="23"/>
    </row>
    <row r="75" spans="1:17" x14ac:dyDescent="0.35">
      <c r="A75" s="8" t="str">
        <v>WX351</v>
      </c>
      <c r="B75" t="s">
        <v>301</v>
      </c>
      <c r="C75" t="s">
        <v>313</v>
      </c>
      <c r="D75" s="219">
        <f>INDEX('[1]Outputs for Area 3 RAB'!$H$6:$J$10,MATCH($C75,'[1]Outputs for Area 3 RAB'!$B$6:$B$10,0),MATCH(D$47,'[1]Outputs for Area 3 RAB'!$H$5:$J$5,0))</f>
        <v>-1.4999999999999999E-2</v>
      </c>
      <c r="E75" s="219">
        <f>INDEX('[1]Outputs for Area 3 RAB'!$H$6:$J$10,MATCH($C75,'[1]Outputs for Area 3 RAB'!$B$6:$B$10,0),MATCH(E$47,'[1]Outputs for Area 3 RAB'!$H$5:$J$5,0))</f>
        <v>2.5000000000000001E-3</v>
      </c>
      <c r="F75" s="219">
        <f>INDEX('[1]Outputs for Area 3 RAB'!$H$6:$J$10,MATCH($C75,'[1]Outputs for Area 3 RAB'!$B$6:$B$10,0),MATCH(F$47,'[1]Outputs for Area 3 RAB'!$H$5:$J$5,0))</f>
        <v>-0.03</v>
      </c>
      <c r="H75" s="8" t="str">
        <v>WX351</v>
      </c>
      <c r="I75" t="s">
        <v>301</v>
      </c>
      <c r="J75" s="218">
        <f>INDEX([1]StartPrices!$Y$10:$Y$609,MATCH($H75,[1]StartPrices!$B$10:$B$609,0))</f>
        <v>234.60654969769587</v>
      </c>
      <c r="L75" s="11"/>
      <c r="M75" s="11"/>
      <c r="N75" s="11"/>
      <c r="O75" s="11"/>
      <c r="P75" s="11"/>
      <c r="Q75" s="23"/>
    </row>
    <row r="76" spans="1:17" x14ac:dyDescent="0.35">
      <c r="A76" s="8" t="str">
        <v>WX355</v>
      </c>
      <c r="B76" t="s">
        <v>302</v>
      </c>
      <c r="C76" t="s">
        <v>314</v>
      </c>
      <c r="D76" s="219">
        <f>INDEX('[1]Outputs for Area 3 RAB'!$H$6:$J$10,MATCH($C76,'[1]Outputs for Area 3 RAB'!$B$6:$B$10,0),MATCH(D$47,'[1]Outputs for Area 3 RAB'!$H$5:$J$5,0))</f>
        <v>0.13250000000000001</v>
      </c>
      <c r="E76" s="219">
        <f>INDEX('[1]Outputs for Area 3 RAB'!$H$6:$J$10,MATCH($C76,'[1]Outputs for Area 3 RAB'!$B$6:$B$10,0),MATCH(E$47,'[1]Outputs for Area 3 RAB'!$H$5:$J$5,0))</f>
        <v>0.1825</v>
      </c>
      <c r="F76" s="219">
        <f>INDEX('[1]Outputs for Area 3 RAB'!$H$6:$J$10,MATCH($C76,'[1]Outputs for Area 3 RAB'!$B$6:$B$10,0),MATCH(F$47,'[1]Outputs for Area 3 RAB'!$H$5:$J$5,0))</f>
        <v>0.10249999999999999</v>
      </c>
      <c r="H76" s="8" t="str">
        <v>WX355</v>
      </c>
      <c r="I76" t="s">
        <v>302</v>
      </c>
      <c r="J76" s="218">
        <f>INDEX([1]StartPrices!$Y$10:$Y$609,MATCH($H76,[1]StartPrices!$B$10:$B$609,0))</f>
        <v>43.76551815064753</v>
      </c>
      <c r="L76" s="11"/>
      <c r="M76" s="11"/>
      <c r="N76" s="11"/>
      <c r="O76" s="11"/>
      <c r="P76" s="11"/>
      <c r="Q76" s="23"/>
    </row>
    <row r="77" spans="1:17" x14ac:dyDescent="0.35">
      <c r="A77" s="8" t="str">
        <v>WN354</v>
      </c>
      <c r="B77" t="s">
        <v>303</v>
      </c>
      <c r="C77" t="s">
        <v>314</v>
      </c>
      <c r="D77" s="219">
        <f>INDEX('[1]Outputs for Area 3 RAB'!$H$6:$J$10,MATCH($C77,'[1]Outputs for Area 3 RAB'!$B$6:$B$10,0),MATCH(D$47,'[1]Outputs for Area 3 RAB'!$H$5:$J$5,0))</f>
        <v>0.13250000000000001</v>
      </c>
      <c r="E77" s="219">
        <f>INDEX('[1]Outputs for Area 3 RAB'!$H$6:$J$10,MATCH($C77,'[1]Outputs for Area 3 RAB'!$B$6:$B$10,0),MATCH(E$47,'[1]Outputs for Area 3 RAB'!$H$5:$J$5,0))</f>
        <v>0.1825</v>
      </c>
      <c r="F77" s="219">
        <f>INDEX('[1]Outputs for Area 3 RAB'!$H$6:$J$10,MATCH($C77,'[1]Outputs for Area 3 RAB'!$B$6:$B$10,0),MATCH(F$47,'[1]Outputs for Area 3 RAB'!$H$5:$J$5,0))</f>
        <v>0.10249999999999999</v>
      </c>
      <c r="H77" s="8" t="str">
        <v>WN354</v>
      </c>
      <c r="I77" t="s">
        <v>303</v>
      </c>
      <c r="J77" s="218">
        <f>INDEX([1]StartPrices!$Y$10:$Y$609,MATCH($H77,[1]StartPrices!$B$10:$B$609,0))</f>
        <v>34.374952289070642</v>
      </c>
      <c r="L77" s="11"/>
      <c r="M77" s="11"/>
      <c r="N77" s="11"/>
      <c r="O77" s="11"/>
      <c r="P77" s="11"/>
      <c r="Q77" s="23"/>
    </row>
    <row r="78" spans="1:17" x14ac:dyDescent="0.35">
      <c r="A78" s="8" t="str">
        <v>WN158</v>
      </c>
      <c r="B78" t="s">
        <v>304</v>
      </c>
      <c r="C78" t="s">
        <v>311</v>
      </c>
      <c r="D78" s="219">
        <f>INDEX('[1]Outputs for Area 3 RAB'!$H$6:$J$10,MATCH($C78,'[1]Outputs for Area 3 RAB'!$B$6:$B$10,0),MATCH(D$47,'[1]Outputs for Area 3 RAB'!$H$5:$J$5,0))</f>
        <v>3.2500000000000001E-2</v>
      </c>
      <c r="E78" s="219">
        <f>INDEX('[1]Outputs for Area 3 RAB'!$H$6:$J$10,MATCH($C78,'[1]Outputs for Area 3 RAB'!$B$6:$B$10,0),MATCH(E$47,'[1]Outputs for Area 3 RAB'!$H$5:$J$5,0))</f>
        <v>5.2499999999999998E-2</v>
      </c>
      <c r="F78" s="219">
        <f>INDEX('[1]Outputs for Area 3 RAB'!$H$6:$J$10,MATCH($C78,'[1]Outputs for Area 3 RAB'!$B$6:$B$10,0),MATCH(F$47,'[1]Outputs for Area 3 RAB'!$H$5:$J$5,0))</f>
        <v>0.02</v>
      </c>
      <c r="H78" s="8" t="str">
        <v>WN158</v>
      </c>
      <c r="I78" t="s">
        <v>304</v>
      </c>
      <c r="J78" s="218">
        <f>INDEX([1]StartPrices!$Y$10:$Y$609,MATCH($H78,[1]StartPrices!$B$10:$B$609,0))</f>
        <v>9.8366416206435279</v>
      </c>
      <c r="L78" s="11"/>
      <c r="M78" s="11"/>
      <c r="N78" s="11"/>
      <c r="O78" s="11"/>
      <c r="P78" s="11"/>
      <c r="Q78" s="23"/>
    </row>
    <row r="79" spans="1:17" x14ac:dyDescent="0.35">
      <c r="A79" s="8" t="str">
        <v>WX135</v>
      </c>
      <c r="B79" t="s">
        <v>305</v>
      </c>
      <c r="C79" t="s">
        <v>311</v>
      </c>
      <c r="D79" s="219">
        <f>INDEX('[1]Outputs for Area 3 RAB'!$H$6:$J$10,MATCH($C79,'[1]Outputs for Area 3 RAB'!$B$6:$B$10,0),MATCH(D$47,'[1]Outputs for Area 3 RAB'!$H$5:$J$5,0))</f>
        <v>3.2500000000000001E-2</v>
      </c>
      <c r="E79" s="219">
        <f>INDEX('[1]Outputs for Area 3 RAB'!$H$6:$J$10,MATCH($C79,'[1]Outputs for Area 3 RAB'!$B$6:$B$10,0),MATCH(E$47,'[1]Outputs for Area 3 RAB'!$H$5:$J$5,0))</f>
        <v>5.2499999999999998E-2</v>
      </c>
      <c r="F79" s="219">
        <f>INDEX('[1]Outputs for Area 3 RAB'!$H$6:$J$10,MATCH($C79,'[1]Outputs for Area 3 RAB'!$B$6:$B$10,0),MATCH(F$47,'[1]Outputs for Area 3 RAB'!$H$5:$J$5,0))</f>
        <v>0.02</v>
      </c>
      <c r="H79" s="8" t="str">
        <v>WX135</v>
      </c>
      <c r="I79" t="s">
        <v>305</v>
      </c>
      <c r="J79" s="218">
        <f>INDEX([1]StartPrices!$Y$10:$Y$609,MATCH($H79,[1]StartPrices!$B$10:$B$609,0))</f>
        <v>7.4534372580667618</v>
      </c>
      <c r="L79" s="11"/>
      <c r="M79" s="11"/>
      <c r="N79" s="11"/>
      <c r="O79" s="11"/>
      <c r="P79" s="11"/>
      <c r="Q79" s="23"/>
    </row>
    <row r="80" spans="1:17" x14ac:dyDescent="0.35">
      <c r="A80" s="8" t="str">
        <v>WN138</v>
      </c>
      <c r="B80" t="s">
        <v>306</v>
      </c>
      <c r="C80" t="s">
        <v>312</v>
      </c>
      <c r="D80" s="219">
        <f>INDEX('[1]Outputs for Area 3 RAB'!$H$6:$J$10,MATCH($C80,'[1]Outputs for Area 3 RAB'!$B$6:$B$10,0),MATCH(D$47,'[1]Outputs for Area 3 RAB'!$H$5:$J$5,0))</f>
        <v>8.7499999999999994E-2</v>
      </c>
      <c r="E80" s="219">
        <f>INDEX('[1]Outputs for Area 3 RAB'!$H$6:$J$10,MATCH($C80,'[1]Outputs for Area 3 RAB'!$B$6:$B$10,0),MATCH(E$47,'[1]Outputs for Area 3 RAB'!$H$5:$J$5,0))</f>
        <v>0.13500000000000001</v>
      </c>
      <c r="F80" s="219">
        <f>INDEX('[1]Outputs for Area 3 RAB'!$H$6:$J$10,MATCH($C80,'[1]Outputs for Area 3 RAB'!$B$6:$B$10,0),MATCH(F$47,'[1]Outputs for Area 3 RAB'!$H$5:$J$5,0))</f>
        <v>5.5E-2</v>
      </c>
      <c r="H80" s="8" t="str">
        <v>WN138</v>
      </c>
      <c r="I80" t="s">
        <v>306</v>
      </c>
      <c r="J80" s="218">
        <f>INDEX([1]StartPrices!$Y$10:$Y$609,MATCH($H80,[1]StartPrices!$B$10:$B$609,0))</f>
        <v>43.43429707832729</v>
      </c>
      <c r="L80" s="11"/>
      <c r="M80" s="11"/>
      <c r="N80" s="11"/>
      <c r="O80" s="11"/>
      <c r="P80" s="11"/>
      <c r="Q80" s="23"/>
    </row>
    <row r="81" spans="1:33" x14ac:dyDescent="0.35">
      <c r="A81" s="8" t="str">
        <v>WX134</v>
      </c>
      <c r="B81" t="s">
        <v>307</v>
      </c>
      <c r="C81" t="s">
        <v>312</v>
      </c>
      <c r="D81" s="219">
        <f>INDEX('[1]Outputs for Area 3 RAB'!$H$6:$J$10,MATCH($C81,'[1]Outputs for Area 3 RAB'!$B$6:$B$10,0),MATCH(D$47,'[1]Outputs for Area 3 RAB'!$H$5:$J$5,0))</f>
        <v>8.7499999999999994E-2</v>
      </c>
      <c r="E81" s="219">
        <f>INDEX('[1]Outputs for Area 3 RAB'!$H$6:$J$10,MATCH($C81,'[1]Outputs for Area 3 RAB'!$B$6:$B$10,0),MATCH(E$47,'[1]Outputs for Area 3 RAB'!$H$5:$J$5,0))</f>
        <v>0.13500000000000001</v>
      </c>
      <c r="F81" s="219">
        <f>INDEX('[1]Outputs for Area 3 RAB'!$H$6:$J$10,MATCH($C81,'[1]Outputs for Area 3 RAB'!$B$6:$B$10,0),MATCH(F$47,'[1]Outputs for Area 3 RAB'!$H$5:$J$5,0))</f>
        <v>5.5E-2</v>
      </c>
      <c r="H81" s="8" t="str">
        <v>WX134</v>
      </c>
      <c r="I81" t="s">
        <v>307</v>
      </c>
      <c r="J81" s="218">
        <f>INDEX([1]StartPrices!$Y$10:$Y$609,MATCH($H81,[1]StartPrices!$B$10:$B$609,0))</f>
        <v>43.823716225741926</v>
      </c>
      <c r="L81" s="11"/>
      <c r="M81" s="11"/>
      <c r="N81" s="11"/>
      <c r="O81" s="11"/>
      <c r="P81" s="11"/>
      <c r="Q81" s="23"/>
    </row>
    <row r="82" spans="1:33" x14ac:dyDescent="0.35">
      <c r="A82" s="8" t="str">
        <v>SL121</v>
      </c>
      <c r="B82" t="s">
        <v>211</v>
      </c>
      <c r="C82" t="s">
        <v>343</v>
      </c>
      <c r="D82" s="219">
        <f>INDEX('[1]Outputs for Area 3 RAB'!$H$6:$J$10,MATCH($C82,'[1]Outputs for Area 3 RAB'!$B$6:$B$10,0),MATCH(D$47,'[1]Outputs for Area 3 RAB'!$H$5:$J$5,0))</f>
        <v>5.0000000000000001E-3</v>
      </c>
      <c r="E82" s="219">
        <f>INDEX('[1]Outputs for Area 3 RAB'!$H$6:$J$10,MATCH($C82,'[1]Outputs for Area 3 RAB'!$B$6:$B$10,0),MATCH(E$47,'[1]Outputs for Area 3 RAB'!$H$5:$J$5,0))</f>
        <v>2.2499999999999999E-2</v>
      </c>
      <c r="F82" s="219">
        <f>INDEX('[1]Outputs for Area 3 RAB'!$H$6:$J$10,MATCH($C82,'[1]Outputs for Area 3 RAB'!$B$6:$B$10,0),MATCH(F$47,'[1]Outputs for Area 3 RAB'!$H$5:$J$5,0))</f>
        <v>-5.0000000000000001E-3</v>
      </c>
      <c r="H82" s="8" t="str">
        <v>SL121</v>
      </c>
      <c r="I82" t="s">
        <v>211</v>
      </c>
      <c r="J82" s="218">
        <f>INDEX([1]StartPrices!$Y$10:$Y$609,MATCH($H82,[1]StartPrices!$B$10:$B$609,0))</f>
        <v>165.10938825806247</v>
      </c>
      <c r="L82" s="11"/>
      <c r="M82" s="11"/>
      <c r="N82" s="11"/>
      <c r="O82" s="11"/>
      <c r="P82" s="11"/>
      <c r="Q82" s="23"/>
    </row>
    <row r="83" spans="1:33" x14ac:dyDescent="0.35">
      <c r="A83" s="8" t="str">
        <v>SL122</v>
      </c>
      <c r="B83" t="s">
        <v>207</v>
      </c>
      <c r="C83" t="s">
        <v>343</v>
      </c>
      <c r="D83" s="219">
        <f>INDEX('[1]Outputs for Area 3 RAB'!$H$6:$J$10,MATCH($C83,'[1]Outputs for Area 3 RAB'!$B$6:$B$10,0),MATCH(D$47,'[1]Outputs for Area 3 RAB'!$H$5:$J$5,0))</f>
        <v>5.0000000000000001E-3</v>
      </c>
      <c r="E83" s="219">
        <f>INDEX('[1]Outputs for Area 3 RAB'!$H$6:$J$10,MATCH($C83,'[1]Outputs for Area 3 RAB'!$B$6:$B$10,0),MATCH(E$47,'[1]Outputs for Area 3 RAB'!$H$5:$J$5,0))</f>
        <v>2.2499999999999999E-2</v>
      </c>
      <c r="F83" s="219">
        <f>INDEX('[1]Outputs for Area 3 RAB'!$H$6:$J$10,MATCH($C83,'[1]Outputs for Area 3 RAB'!$B$6:$B$10,0),MATCH(F$47,'[1]Outputs for Area 3 RAB'!$H$5:$J$5,0))</f>
        <v>-5.0000000000000001E-3</v>
      </c>
      <c r="H83" s="8" t="str">
        <v>SL122</v>
      </c>
      <c r="I83" t="s">
        <v>207</v>
      </c>
      <c r="J83" s="218">
        <f>INDEX([1]StartPrices!$Y$10:$Y$609,MATCH($H83,[1]StartPrices!$B$10:$B$609,0))</f>
        <v>128.47933888407519</v>
      </c>
      <c r="L83" s="11"/>
      <c r="M83" s="11"/>
      <c r="N83" s="11"/>
      <c r="O83" s="11"/>
      <c r="P83" s="11"/>
      <c r="Q83" s="23"/>
    </row>
    <row r="84" spans="1:33" x14ac:dyDescent="0.35">
      <c r="A84" s="8" t="str">
        <v>SL150</v>
      </c>
      <c r="B84" t="s">
        <v>213</v>
      </c>
      <c r="C84" t="s">
        <v>343</v>
      </c>
      <c r="D84" s="219">
        <f>INDEX('[1]Outputs for Area 3 RAB'!$H$6:$J$10,MATCH($C84,'[1]Outputs for Area 3 RAB'!$B$6:$B$10,0),MATCH(D$47,'[1]Outputs for Area 3 RAB'!$H$5:$J$5,0))</f>
        <v>5.0000000000000001E-3</v>
      </c>
      <c r="E84" s="219">
        <f>INDEX('[1]Outputs for Area 3 RAB'!$H$6:$J$10,MATCH($C84,'[1]Outputs for Area 3 RAB'!$B$6:$B$10,0),MATCH(E$47,'[1]Outputs for Area 3 RAB'!$H$5:$J$5,0))</f>
        <v>2.2499999999999999E-2</v>
      </c>
      <c r="F84" s="219">
        <f>INDEX('[1]Outputs for Area 3 RAB'!$H$6:$J$10,MATCH($C84,'[1]Outputs for Area 3 RAB'!$B$6:$B$10,0),MATCH(F$47,'[1]Outputs for Area 3 RAB'!$H$5:$J$5,0))</f>
        <v>-5.0000000000000001E-3</v>
      </c>
      <c r="H84" s="8" t="str">
        <v>SL150</v>
      </c>
      <c r="I84" t="s">
        <v>213</v>
      </c>
      <c r="J84" s="218">
        <f>INDEX([1]StartPrices!$Y$10:$Y$609,MATCH($H84,[1]StartPrices!$B$10:$B$609,0))</f>
        <v>181.97513741104822</v>
      </c>
      <c r="L84" s="11"/>
      <c r="M84" s="11"/>
      <c r="N84" s="11"/>
      <c r="O84" s="11"/>
      <c r="P84" s="11"/>
      <c r="Q84" s="23"/>
    </row>
    <row r="85" spans="1:33" x14ac:dyDescent="0.35">
      <c r="A85" s="8" t="str">
        <v>SL151</v>
      </c>
      <c r="B85" t="s">
        <v>209</v>
      </c>
      <c r="C85" t="s">
        <v>343</v>
      </c>
      <c r="D85" s="219">
        <f>INDEX('[1]Outputs for Area 3 RAB'!$H$6:$J$10,MATCH($C85,'[1]Outputs for Area 3 RAB'!$B$6:$B$10,0),MATCH(D$47,'[1]Outputs for Area 3 RAB'!$H$5:$J$5,0))</f>
        <v>5.0000000000000001E-3</v>
      </c>
      <c r="E85" s="219">
        <f>INDEX('[1]Outputs for Area 3 RAB'!$H$6:$J$10,MATCH($C85,'[1]Outputs for Area 3 RAB'!$B$6:$B$10,0),MATCH(E$47,'[1]Outputs for Area 3 RAB'!$H$5:$J$5,0))</f>
        <v>2.2499999999999999E-2</v>
      </c>
      <c r="F85" s="219">
        <f>INDEX('[1]Outputs for Area 3 RAB'!$H$6:$J$10,MATCH($C85,'[1]Outputs for Area 3 RAB'!$B$6:$B$10,0),MATCH(F$47,'[1]Outputs for Area 3 RAB'!$H$5:$J$5,0))</f>
        <v>-5.0000000000000001E-3</v>
      </c>
      <c r="H85" s="8" t="str">
        <v>SL151</v>
      </c>
      <c r="I85" t="s">
        <v>209</v>
      </c>
      <c r="J85" s="218">
        <f>INDEX([1]StartPrices!$Y$10:$Y$609,MATCH($H85,[1]StartPrices!$B$10:$B$609,0))</f>
        <v>105.36474531008297</v>
      </c>
      <c r="L85" s="11"/>
      <c r="M85" s="11"/>
      <c r="N85" s="11"/>
      <c r="O85" s="11"/>
      <c r="P85" s="11"/>
      <c r="Q85" s="23"/>
    </row>
    <row r="86" spans="1:33" x14ac:dyDescent="0.35">
      <c r="A86" s="8" t="str">
        <v>SL111</v>
      </c>
      <c r="B86" t="s">
        <v>316</v>
      </c>
      <c r="C86" t="s">
        <v>343</v>
      </c>
      <c r="D86" s="219">
        <f>INDEX('[1]Outputs for Area 3 RAB'!$H$6:$J$10,MATCH($C86,'[1]Outputs for Area 3 RAB'!$B$6:$B$10,0),MATCH(D$47,'[1]Outputs for Area 3 RAB'!$H$5:$J$5,0))</f>
        <v>5.0000000000000001E-3</v>
      </c>
      <c r="E86" s="219">
        <f>INDEX('[1]Outputs for Area 3 RAB'!$H$6:$J$10,MATCH($C86,'[1]Outputs for Area 3 RAB'!$B$6:$B$10,0),MATCH(E$47,'[1]Outputs for Area 3 RAB'!$H$5:$J$5,0))</f>
        <v>2.2499999999999999E-2</v>
      </c>
      <c r="F86" s="219">
        <f>INDEX('[1]Outputs for Area 3 RAB'!$H$6:$J$10,MATCH($C86,'[1]Outputs for Area 3 RAB'!$B$6:$B$10,0),MATCH(F$47,'[1]Outputs for Area 3 RAB'!$H$5:$J$5,0))</f>
        <v>-5.0000000000000001E-3</v>
      </c>
      <c r="H86" s="8" t="str">
        <v>SL111</v>
      </c>
      <c r="I86" t="s">
        <v>316</v>
      </c>
      <c r="J86" s="218">
        <f>INDEX([1]StartPrices!$Y$10:$Y$609,MATCH($H86,[1]StartPrices!$B$10:$B$609,0))</f>
        <v>77.986839011959603</v>
      </c>
      <c r="L86" s="11"/>
      <c r="M86" s="11"/>
      <c r="N86" s="11"/>
      <c r="O86" s="11"/>
      <c r="P86" s="11"/>
      <c r="Q86" s="23"/>
    </row>
    <row r="87" spans="1:33" x14ac:dyDescent="0.35">
      <c r="A87" s="8" t="str">
        <v>SL112</v>
      </c>
      <c r="B87" t="s">
        <v>318</v>
      </c>
      <c r="C87" t="s">
        <v>343</v>
      </c>
      <c r="D87" s="219">
        <f>INDEX('[1]Outputs for Area 3 RAB'!$H$6:$J$10,MATCH($C87,'[1]Outputs for Area 3 RAB'!$B$6:$B$10,0),MATCH(D$47,'[1]Outputs for Area 3 RAB'!$H$5:$J$5,0))</f>
        <v>5.0000000000000001E-3</v>
      </c>
      <c r="E87" s="219">
        <f>INDEX('[1]Outputs for Area 3 RAB'!$H$6:$J$10,MATCH($C87,'[1]Outputs for Area 3 RAB'!$B$6:$B$10,0),MATCH(E$47,'[1]Outputs for Area 3 RAB'!$H$5:$J$5,0))</f>
        <v>2.2499999999999999E-2</v>
      </c>
      <c r="F87" s="219">
        <f>INDEX('[1]Outputs for Area 3 RAB'!$H$6:$J$10,MATCH($C87,'[1]Outputs for Area 3 RAB'!$B$6:$B$10,0),MATCH(F$47,'[1]Outputs for Area 3 RAB'!$H$5:$J$5,0))</f>
        <v>-5.0000000000000001E-3</v>
      </c>
      <c r="H87" s="8" t="str">
        <v>SL112</v>
      </c>
      <c r="I87" t="s">
        <v>318</v>
      </c>
      <c r="J87" s="218">
        <f>INDEX([1]StartPrices!$Y$10:$Y$609,MATCH($H87,[1]StartPrices!$B$10:$B$609,0))</f>
        <v>44.282310748270511</v>
      </c>
      <c r="L87" s="11"/>
      <c r="M87" s="11"/>
      <c r="N87" s="11"/>
      <c r="O87" s="11"/>
      <c r="P87" s="11"/>
      <c r="Q87" s="23"/>
    </row>
    <row r="88" spans="1:33" x14ac:dyDescent="0.35">
      <c r="A88" s="8" t="str">
        <v>SL140</v>
      </c>
      <c r="B88" t="s">
        <v>320</v>
      </c>
      <c r="C88" t="s">
        <v>343</v>
      </c>
      <c r="D88" s="219">
        <f>INDEX('[1]Outputs for Area 3 RAB'!$H$6:$J$10,MATCH($C88,'[1]Outputs for Area 3 RAB'!$B$6:$B$10,0),MATCH(D$47,'[1]Outputs for Area 3 RAB'!$H$5:$J$5,0))</f>
        <v>5.0000000000000001E-3</v>
      </c>
      <c r="E88" s="219">
        <f>INDEX('[1]Outputs for Area 3 RAB'!$H$6:$J$10,MATCH($C88,'[1]Outputs for Area 3 RAB'!$B$6:$B$10,0),MATCH(E$47,'[1]Outputs for Area 3 RAB'!$H$5:$J$5,0))</f>
        <v>2.2499999999999999E-2</v>
      </c>
      <c r="F88" s="219">
        <f>INDEX('[1]Outputs for Area 3 RAB'!$H$6:$J$10,MATCH($C88,'[1]Outputs for Area 3 RAB'!$B$6:$B$10,0),MATCH(F$47,'[1]Outputs for Area 3 RAB'!$H$5:$J$5,0))</f>
        <v>-5.0000000000000001E-3</v>
      </c>
      <c r="H88" s="8" t="str">
        <v>SL140</v>
      </c>
      <c r="I88" t="s">
        <v>320</v>
      </c>
      <c r="J88" s="218">
        <f>INDEX([1]StartPrices!$Y$10:$Y$609,MATCH($H88,[1]StartPrices!$B$10:$B$609,0))</f>
        <v>55.407996679366853</v>
      </c>
      <c r="L88" s="11"/>
      <c r="M88" s="11"/>
      <c r="N88" s="11"/>
      <c r="O88" s="11"/>
      <c r="P88" s="11"/>
      <c r="Q88" s="23"/>
    </row>
    <row r="89" spans="1:33" x14ac:dyDescent="0.35">
      <c r="A89" s="8" t="str">
        <v>SL144</v>
      </c>
      <c r="B89" t="s">
        <v>322</v>
      </c>
      <c r="C89" t="s">
        <v>343</v>
      </c>
      <c r="D89" s="219">
        <f>INDEX('[1]Outputs for Area 3 RAB'!$H$6:$J$10,MATCH($C89,'[1]Outputs for Area 3 RAB'!$B$6:$B$10,0),MATCH(D$47,'[1]Outputs for Area 3 RAB'!$H$5:$J$5,0))</f>
        <v>5.0000000000000001E-3</v>
      </c>
      <c r="E89" s="219">
        <f>INDEX('[1]Outputs for Area 3 RAB'!$H$6:$J$10,MATCH($C89,'[1]Outputs for Area 3 RAB'!$B$6:$B$10,0),MATCH(E$47,'[1]Outputs for Area 3 RAB'!$H$5:$J$5,0))</f>
        <v>2.2499999999999999E-2</v>
      </c>
      <c r="F89" s="219">
        <f>INDEX('[1]Outputs for Area 3 RAB'!$H$6:$J$10,MATCH($C89,'[1]Outputs for Area 3 RAB'!$B$6:$B$10,0),MATCH(F$47,'[1]Outputs for Area 3 RAB'!$H$5:$J$5,0))</f>
        <v>-5.0000000000000001E-3</v>
      </c>
      <c r="H89" s="8" t="str">
        <v>SL144</v>
      </c>
      <c r="I89" t="s">
        <v>322</v>
      </c>
      <c r="J89" s="218">
        <f>INDEX([1]StartPrices!$Y$10:$Y$609,MATCH($H89,[1]StartPrices!$B$10:$B$609,0))</f>
        <v>91.44184809772932</v>
      </c>
      <c r="L89" s="11"/>
      <c r="M89" s="11"/>
      <c r="N89" s="11"/>
      <c r="O89" s="11"/>
      <c r="P89" s="11"/>
      <c r="Q89" s="23"/>
    </row>
    <row r="91" spans="1:33" x14ac:dyDescent="0.35">
      <c r="C91" s="95" t="s">
        <v>308</v>
      </c>
      <c r="D91" s="95" t="s">
        <v>309</v>
      </c>
      <c r="E91" s="95" t="s">
        <v>310</v>
      </c>
    </row>
    <row r="92" spans="1:33" x14ac:dyDescent="0.35">
      <c r="A92" s="34" t="s">
        <v>14</v>
      </c>
      <c r="C92" s="219">
        <f>[1]Efficiency!$G$10</f>
        <v>0.03</v>
      </c>
      <c r="D92" s="219">
        <f>[1]Efficiency!$I$10</f>
        <v>0.01</v>
      </c>
      <c r="E92" s="219">
        <f>[1]Efficiency!$H$10</f>
        <v>0.04</v>
      </c>
      <c r="G92" s="7"/>
    </row>
    <row r="93" spans="1:33" x14ac:dyDescent="0.35">
      <c r="A93" s="34" t="s">
        <v>15</v>
      </c>
      <c r="B93" t="s">
        <v>240</v>
      </c>
      <c r="C93" s="219">
        <f>[1]WACC!C13</f>
        <v>7.0999999999999994E-2</v>
      </c>
      <c r="D93" s="219">
        <f>[1]WACC!D13</f>
        <v>8.0999999999999989E-2</v>
      </c>
      <c r="E93" s="219">
        <f>[1]WACC!E13</f>
        <v>6.0999999999999992E-2</v>
      </c>
      <c r="G93" s="7"/>
    </row>
    <row r="94" spans="1:33" x14ac:dyDescent="0.35">
      <c r="A94" s="8"/>
      <c r="B94" t="s">
        <v>20</v>
      </c>
      <c r="C94" s="219">
        <f>[1]WACC!C11</f>
        <v>7.5999999999999998E-2</v>
      </c>
      <c r="D94" s="219">
        <f>[1]WACC!D11</f>
        <v>8.5999999999999993E-2</v>
      </c>
      <c r="E94" s="219">
        <f>[1]WACC!E11</f>
        <v>6.6000000000000003E-2</v>
      </c>
      <c r="G94" s="7"/>
    </row>
    <row r="96" spans="1:33" x14ac:dyDescent="0.35">
      <c r="A96" s="21" t="s">
        <v>205</v>
      </c>
      <c r="B96" s="7"/>
      <c r="C96" s="13" t="s">
        <v>0</v>
      </c>
      <c r="D96" s="13" t="s">
        <v>1</v>
      </c>
      <c r="E96" s="14" t="s">
        <v>2</v>
      </c>
      <c r="F96" s="14" t="s">
        <v>3</v>
      </c>
      <c r="G96" s="13" t="s">
        <v>4</v>
      </c>
      <c r="H96" s="13" t="s">
        <v>5</v>
      </c>
      <c r="I96" s="13" t="s">
        <v>6</v>
      </c>
      <c r="J96" s="13" t="s">
        <v>7</v>
      </c>
      <c r="K96" s="13" t="s">
        <v>8</v>
      </c>
      <c r="L96" s="13" t="s">
        <v>9</v>
      </c>
      <c r="M96" s="13" t="s">
        <v>63</v>
      </c>
      <c r="N96" s="13" t="s">
        <v>64</v>
      </c>
      <c r="O96" s="13" t="s">
        <v>65</v>
      </c>
      <c r="P96" s="13" t="s">
        <v>66</v>
      </c>
      <c r="Q96" s="13" t="s">
        <v>67</v>
      </c>
      <c r="S96" s="95"/>
      <c r="T96" s="95"/>
      <c r="U96" s="95"/>
      <c r="V96" s="95"/>
      <c r="W96" s="95"/>
      <c r="X96" s="95"/>
      <c r="Y96" s="95"/>
      <c r="Z96" s="95"/>
      <c r="AA96" s="95"/>
      <c r="AB96" s="95"/>
      <c r="AC96" s="95"/>
      <c r="AD96" s="95"/>
      <c r="AE96" s="95"/>
      <c r="AF96" s="95"/>
      <c r="AG96" s="95"/>
    </row>
    <row r="97" spans="1:33" x14ac:dyDescent="0.35">
      <c r="C97" s="237" t="s">
        <v>517</v>
      </c>
      <c r="D97" s="238"/>
      <c r="E97" s="238"/>
      <c r="F97" s="238"/>
      <c r="G97" s="238"/>
      <c r="H97" s="238"/>
      <c r="I97" s="238"/>
      <c r="J97" s="238"/>
      <c r="K97" s="238"/>
      <c r="L97" s="238"/>
      <c r="M97" s="238"/>
      <c r="N97" s="238"/>
      <c r="O97" s="238"/>
      <c r="P97" s="238"/>
      <c r="Q97" s="238"/>
      <c r="S97" s="236"/>
      <c r="T97" s="236"/>
      <c r="U97" s="236"/>
      <c r="V97" s="236"/>
      <c r="W97" s="236"/>
      <c r="X97" s="236"/>
      <c r="Y97" s="236"/>
      <c r="Z97" s="236"/>
      <c r="AA97" s="236"/>
      <c r="AB97" s="236"/>
      <c r="AC97" s="236"/>
      <c r="AD97" s="236"/>
      <c r="AE97" s="236"/>
      <c r="AF97" s="236"/>
      <c r="AG97" s="236"/>
    </row>
    <row r="98" spans="1:33" x14ac:dyDescent="0.35">
      <c r="A98" s="8" t="str" cm="1">
        <f t="array" ref="A98:A137">TD_service_codes</f>
        <v>WN127</v>
      </c>
      <c r="B98" t="s">
        <v>276</v>
      </c>
      <c r="C98" s="83">
        <v>342.05011877970139</v>
      </c>
      <c r="D98" s="83">
        <v>320.17840265888049</v>
      </c>
      <c r="E98" s="227">
        <f>INDEX([1]FC.ServVolumes!T$12:T$611,MATCH($A98,[1]FC.ServVolumes!$B$12:$B$611,0))</f>
        <v>260.58603932349416</v>
      </c>
      <c r="F98" s="227">
        <f>INDEX([1]FC.ServVolumes!U$12:U$611,MATCH($A98,[1]FC.ServVolumes!$B$12:$B$611,0))</f>
        <v>177.25350714043901</v>
      </c>
      <c r="G98" s="227">
        <f>INDEX([1]FC.ServVolumes!V$12:V$611,MATCH($A98,[1]FC.ServVolumes!$B$12:$B$611,0))</f>
        <v>146.2919898415885</v>
      </c>
      <c r="H98" s="227">
        <f>INDEX([1]FC.ServVolumes!W$12:W$611,MATCH($A98,[1]FC.ServVolumes!$B$12:$B$611,0))</f>
        <v>109.95773586580665</v>
      </c>
      <c r="I98" s="227">
        <f>INDEX([1]FC.ServVolumes!X$12:X$611,MATCH($A98,[1]FC.ServVolumes!$B$12:$B$611,0))</f>
        <v>76.318820334083256</v>
      </c>
      <c r="J98" s="227">
        <f>INDEX([1]FC.ServVolumes!Y$12:Y$611,MATCH($A98,[1]FC.ServVolumes!$B$12:$B$611,0))</f>
        <v>48.61309821409823</v>
      </c>
      <c r="K98" s="227">
        <f>INDEX([1]FC.ServVolumes!Z$12:Z$611,MATCH($A98,[1]FC.ServVolumes!$B$12:$B$611,0))</f>
        <v>31.737753247215824</v>
      </c>
      <c r="L98" s="227">
        <f>INDEX([1]FC.ServVolumes!AA$12:AA$611,MATCH($A98,[1]FC.ServVolumes!$B$12:$B$611,0))</f>
        <v>25.486362237007739</v>
      </c>
      <c r="M98" s="83">
        <v>20.726380265487947</v>
      </c>
      <c r="N98" s="83">
        <v>13.944004917296782</v>
      </c>
      <c r="O98" s="83">
        <v>0.84928953111233363</v>
      </c>
      <c r="P98" s="83">
        <v>0</v>
      </c>
      <c r="Q98" s="83">
        <v>0</v>
      </c>
      <c r="R98" s="95"/>
      <c r="S98" s="95"/>
      <c r="T98" s="95"/>
      <c r="U98" s="95"/>
      <c r="V98" s="95"/>
      <c r="W98" s="95"/>
      <c r="X98" s="95"/>
      <c r="Y98" s="95"/>
      <c r="Z98" s="95"/>
      <c r="AA98" s="95"/>
      <c r="AB98" s="95"/>
      <c r="AC98" s="95"/>
      <c r="AD98" s="95"/>
      <c r="AE98" s="95"/>
      <c r="AF98" s="95"/>
      <c r="AG98" s="95"/>
    </row>
    <row r="99" spans="1:33" x14ac:dyDescent="0.35">
      <c r="A99" s="8" t="str">
        <v>WN346</v>
      </c>
      <c r="B99" t="s">
        <v>277</v>
      </c>
      <c r="C99" s="83">
        <v>4795.1484221024912</v>
      </c>
      <c r="D99" s="83">
        <v>4280.9898080325829</v>
      </c>
      <c r="E99" s="227">
        <f>INDEX([1]FC.ServVolumes!T$12:T$611,MATCH($A99,[1]FC.ServVolumes!$B$12:$B$611,0))</f>
        <v>3469.0174342703945</v>
      </c>
      <c r="F99" s="227">
        <f>INDEX([1]FC.ServVolumes!U$12:U$611,MATCH($A99,[1]FC.ServVolumes!$B$12:$B$611,0))</f>
        <v>2602.8187361012447</v>
      </c>
      <c r="G99" s="227">
        <f>INDEX([1]FC.ServVolumes!V$12:V$611,MATCH($A99,[1]FC.ServVolumes!$B$12:$B$611,0))</f>
        <v>2148.1748837811824</v>
      </c>
      <c r="H99" s="227">
        <f>INDEX([1]FC.ServVolumes!W$12:W$611,MATCH($A99,[1]FC.ServVolumes!$B$12:$B$611,0))</f>
        <v>1614.6369101968478</v>
      </c>
      <c r="I99" s="227">
        <f>INDEX([1]FC.ServVolumes!X$12:X$611,MATCH($A99,[1]FC.ServVolumes!$B$12:$B$611,0))</f>
        <v>1120.6777157041508</v>
      </c>
      <c r="J99" s="227">
        <f>INDEX([1]FC.ServVolumes!Y$12:Y$611,MATCH($A99,[1]FC.ServVolumes!$B$12:$B$611,0))</f>
        <v>713.8424784528155</v>
      </c>
      <c r="K99" s="227">
        <f>INDEX([1]FC.ServVolumes!Z$12:Z$611,MATCH($A99,[1]FC.ServVolumes!$B$12:$B$611,0))</f>
        <v>466.04222464360578</v>
      </c>
      <c r="L99" s="227">
        <f>INDEX([1]FC.ServVolumes!AA$12:AA$611,MATCH($A99,[1]FC.ServVolumes!$B$12:$B$611,0))</f>
        <v>374.24580317605938</v>
      </c>
      <c r="M99" s="83">
        <v>304.34946962052811</v>
      </c>
      <c r="N99" s="83">
        <v>204.75598954593448</v>
      </c>
      <c r="O99" s="83">
        <v>12.471102770352486</v>
      </c>
      <c r="P99" s="83">
        <v>0</v>
      </c>
      <c r="Q99" s="83">
        <v>0</v>
      </c>
      <c r="R99" s="25"/>
      <c r="S99" s="95"/>
      <c r="T99" s="95"/>
      <c r="U99" s="95"/>
      <c r="V99" s="95"/>
      <c r="W99" s="95"/>
      <c r="X99" s="95"/>
      <c r="Y99" s="95"/>
      <c r="Z99" s="95"/>
      <c r="AA99" s="95"/>
      <c r="AB99" s="95"/>
      <c r="AC99" s="95"/>
      <c r="AD99" s="95"/>
      <c r="AE99" s="95"/>
      <c r="AF99" s="95"/>
      <c r="AG99" s="95"/>
    </row>
    <row r="100" spans="1:33" x14ac:dyDescent="0.35">
      <c r="A100" s="8" t="str">
        <v>WX130</v>
      </c>
      <c r="B100" t="s">
        <v>278</v>
      </c>
      <c r="C100" s="83">
        <v>47087.222289395992</v>
      </c>
      <c r="D100" s="83">
        <v>44076.323294518123</v>
      </c>
      <c r="E100" s="227">
        <f>INDEX([1]FC.ServVolumes!T$12:T$611,MATCH($A100,[1]FC.ServVolumes!$B$12:$B$611,0))</f>
        <v>41178.622600860443</v>
      </c>
      <c r="F100" s="227">
        <f>INDEX([1]FC.ServVolumes!U$12:U$611,MATCH($A100,[1]FC.ServVolumes!$B$12:$B$611,0))</f>
        <v>24401.030241046064</v>
      </c>
      <c r="G100" s="227">
        <f>INDEX([1]FC.ServVolumes!V$12:V$611,MATCH($A100,[1]FC.ServVolumes!$B$12:$B$611,0))</f>
        <v>20138.813193237016</v>
      </c>
      <c r="H100" s="227">
        <f>INDEX([1]FC.ServVolumes!W$12:W$611,MATCH($A100,[1]FC.ServVolumes!$B$12:$B$611,0))</f>
        <v>15136.975743857534</v>
      </c>
      <c r="I100" s="227">
        <f>INDEX([1]FC.ServVolumes!X$12:X$611,MATCH($A100,[1]FC.ServVolumes!$B$12:$B$611,0))</f>
        <v>10506.183335810949</v>
      </c>
      <c r="J100" s="227">
        <f>INDEX([1]FC.ServVolumes!Y$12:Y$611,MATCH($A100,[1]FC.ServVolumes!$B$12:$B$611,0))</f>
        <v>6692.1647913759607</v>
      </c>
      <c r="K100" s="227">
        <f>INDEX([1]FC.ServVolumes!Z$12:Z$611,MATCH($A100,[1]FC.ServVolumes!$B$12:$B$611,0))</f>
        <v>4369.0750567467348</v>
      </c>
      <c r="L100" s="227">
        <f>INDEX([1]FC.ServVolumes!AA$12:AA$611,MATCH($A100,[1]FC.ServVolumes!$B$12:$B$611,0))</f>
        <v>3508.4975508368952</v>
      </c>
      <c r="M100" s="83">
        <v>2853.2300421276686</v>
      </c>
      <c r="N100" s="83">
        <v>1919.5562962749914</v>
      </c>
      <c r="O100" s="83">
        <v>116.91469391156534</v>
      </c>
      <c r="P100" s="83">
        <v>0</v>
      </c>
      <c r="Q100" s="83">
        <v>0</v>
      </c>
      <c r="R100" s="25"/>
      <c r="S100" s="95"/>
      <c r="T100" s="95"/>
      <c r="U100" s="95"/>
      <c r="V100" s="95"/>
      <c r="W100" s="95"/>
      <c r="X100" s="95"/>
      <c r="Y100" s="95"/>
      <c r="Z100" s="95"/>
      <c r="AA100" s="95"/>
      <c r="AB100" s="95"/>
      <c r="AC100" s="95"/>
      <c r="AD100" s="95"/>
      <c r="AE100" s="95"/>
      <c r="AF100" s="95"/>
      <c r="AG100" s="95"/>
    </row>
    <row r="101" spans="1:33" x14ac:dyDescent="0.35">
      <c r="A101" s="8" t="str">
        <v>WX347</v>
      </c>
      <c r="B101" t="s">
        <v>279</v>
      </c>
      <c r="C101" s="83">
        <v>660108.58428500488</v>
      </c>
      <c r="D101" s="83">
        <v>589328.60315507499</v>
      </c>
      <c r="E101" s="227">
        <f>INDEX([1]FC.ServVolumes!T$12:T$611,MATCH($A101,[1]FC.ServVolumes!$B$12:$B$611,0))</f>
        <v>506285.17994133313</v>
      </c>
      <c r="F101" s="227">
        <f>INDEX([1]FC.ServVolumes!U$12:U$611,MATCH($A101,[1]FC.ServVolumes!$B$12:$B$611,0))</f>
        <v>358308.61524927267</v>
      </c>
      <c r="G101" s="227">
        <f>INDEX([1]FC.ServVolumes!V$12:V$611,MATCH($A101,[1]FC.ServVolumes!$B$12:$B$611,0))</f>
        <v>295721.54112961731</v>
      </c>
      <c r="H101" s="227">
        <f>INDEX([1]FC.ServVolumes!W$12:W$611,MATCH($A101,[1]FC.ServVolumes!$B$12:$B$611,0))</f>
        <v>222273.76320856973</v>
      </c>
      <c r="I101" s="227">
        <f>INDEX([1]FC.ServVolumes!X$12:X$611,MATCH($A101,[1]FC.ServVolumes!$B$12:$B$611,0))</f>
        <v>154274.46978353587</v>
      </c>
      <c r="J101" s="227">
        <f>INDEX([1]FC.ServVolumes!Y$12:Y$611,MATCH($A101,[1]FC.ServVolumes!$B$12:$B$611,0))</f>
        <v>98268.813887387019</v>
      </c>
      <c r="K101" s="227">
        <f>INDEX([1]FC.ServVolumes!Z$12:Z$611,MATCH($A101,[1]FC.ServVolumes!$B$12:$B$611,0))</f>
        <v>64156.194145839814</v>
      </c>
      <c r="L101" s="227">
        <f>INDEX([1]FC.ServVolumes!AA$12:AA$611,MATCH($A101,[1]FC.ServVolumes!$B$12:$B$611,0))</f>
        <v>51519.336955337501</v>
      </c>
      <c r="M101" s="83">
        <v>41897.284470500344</v>
      </c>
      <c r="N101" s="83">
        <v>28187.070448129951</v>
      </c>
      <c r="O101" s="83">
        <v>1716.7939904143027</v>
      </c>
      <c r="P101" s="83">
        <v>0</v>
      </c>
      <c r="Q101" s="83">
        <v>0</v>
      </c>
      <c r="R101" s="25"/>
      <c r="S101" s="95"/>
      <c r="T101" s="95"/>
      <c r="U101" s="95"/>
      <c r="V101" s="95"/>
      <c r="W101" s="95"/>
      <c r="X101" s="95"/>
      <c r="Y101" s="95"/>
      <c r="Z101" s="95"/>
      <c r="AA101" s="95"/>
      <c r="AB101" s="95"/>
      <c r="AC101" s="95"/>
      <c r="AD101" s="95"/>
      <c r="AE101" s="95"/>
      <c r="AF101" s="95"/>
      <c r="AG101" s="95"/>
    </row>
    <row r="102" spans="1:33" x14ac:dyDescent="0.35">
      <c r="A102" s="8" t="str">
        <v>WX129</v>
      </c>
      <c r="B102" t="s">
        <v>280</v>
      </c>
      <c r="C102" s="83">
        <v>57665.180973818031</v>
      </c>
      <c r="D102" s="83">
        <v>51648.227229103373</v>
      </c>
      <c r="E102" s="227">
        <f>INDEX([1]FC.ServVolumes!T$12:T$611,MATCH($A102,[1]FC.ServVolumes!$B$12:$B$611,0))</f>
        <v>37878.843038134</v>
      </c>
      <c r="F102" s="227">
        <f>INDEX([1]FC.ServVolumes!U$12:U$611,MATCH($A102,[1]FC.ServVolumes!$B$12:$B$611,0))</f>
        <v>31206.379849062618</v>
      </c>
      <c r="G102" s="227">
        <f>INDEX([1]FC.ServVolumes!V$12:V$611,MATCH($A102,[1]FC.ServVolumes!$B$12:$B$611,0))</f>
        <v>25755.447536813765</v>
      </c>
      <c r="H102" s="227">
        <f>INDEX([1]FC.ServVolumes!W$12:W$611,MATCH($A102,[1]FC.ServVolumes!$B$12:$B$611,0))</f>
        <v>19358.617655178768</v>
      </c>
      <c r="I102" s="227">
        <f>INDEX([1]FC.ServVolumes!X$12:X$611,MATCH($A102,[1]FC.ServVolumes!$B$12:$B$611,0))</f>
        <v>13436.315790867729</v>
      </c>
      <c r="J102" s="227">
        <f>INDEX([1]FC.ServVolumes!Y$12:Y$611,MATCH($A102,[1]FC.ServVolumes!$B$12:$B$611,0))</f>
        <v>8558.5827495473914</v>
      </c>
      <c r="K102" s="227">
        <f>INDEX([1]FC.ServVolumes!Z$12:Z$611,MATCH($A102,[1]FC.ServVolumes!$B$12:$B$611,0))</f>
        <v>5587.5925919125621</v>
      </c>
      <c r="L102" s="227">
        <f>INDEX([1]FC.ServVolumes!AA$12:AA$611,MATCH($A102,[1]FC.ServVolumes!$B$12:$B$611,0))</f>
        <v>4487.0034662203807</v>
      </c>
      <c r="M102" s="83">
        <v>0</v>
      </c>
      <c r="N102" s="83">
        <v>0</v>
      </c>
      <c r="O102" s="83">
        <v>0</v>
      </c>
      <c r="P102" s="83">
        <v>0</v>
      </c>
      <c r="Q102" s="83">
        <v>0</v>
      </c>
      <c r="R102" s="25"/>
      <c r="S102" s="95"/>
      <c r="T102" s="95"/>
      <c r="U102" s="95"/>
      <c r="V102" s="95"/>
      <c r="W102" s="95"/>
      <c r="X102" s="95"/>
      <c r="Y102" s="95"/>
      <c r="Z102" s="95"/>
      <c r="AA102" s="95"/>
      <c r="AB102" s="95"/>
      <c r="AC102" s="95"/>
      <c r="AD102" s="95"/>
      <c r="AE102" s="95"/>
      <c r="AF102" s="95"/>
      <c r="AG102" s="95"/>
    </row>
    <row r="103" spans="1:33" ht="15" thickBot="1" x14ac:dyDescent="0.4">
      <c r="A103" s="8" t="str">
        <v>WN123</v>
      </c>
      <c r="B103" t="s">
        <v>281</v>
      </c>
      <c r="C103" s="83">
        <v>0</v>
      </c>
      <c r="D103" s="83">
        <v>0</v>
      </c>
      <c r="E103" s="227">
        <f>INDEX([1]FC.ServVolumes!T$12:T$611,MATCH($A103,[1]FC.ServVolumes!$B$12:$B$611,0))</f>
        <v>0</v>
      </c>
      <c r="F103" s="227">
        <f>INDEX([1]FC.ServVolumes!U$12:U$611,MATCH($A103,[1]FC.ServVolumes!$B$12:$B$611,0))</f>
        <v>0</v>
      </c>
      <c r="G103" s="227">
        <f>INDEX([1]FC.ServVolumes!V$12:V$611,MATCH($A103,[1]FC.ServVolumes!$B$12:$B$611,0))</f>
        <v>0</v>
      </c>
      <c r="H103" s="227">
        <f>INDEX([1]FC.ServVolumes!W$12:W$611,MATCH($A103,[1]FC.ServVolumes!$B$12:$B$611,0))</f>
        <v>0</v>
      </c>
      <c r="I103" s="227">
        <f>INDEX([1]FC.ServVolumes!X$12:X$611,MATCH($A103,[1]FC.ServVolumes!$B$12:$B$611,0))</f>
        <v>0</v>
      </c>
      <c r="J103" s="227">
        <f>INDEX([1]FC.ServVolumes!Y$12:Y$611,MATCH($A103,[1]FC.ServVolumes!$B$12:$B$611,0))</f>
        <v>0</v>
      </c>
      <c r="K103" s="227">
        <f>INDEX([1]FC.ServVolumes!Z$12:Z$611,MATCH($A103,[1]FC.ServVolumes!$B$12:$B$611,0))</f>
        <v>0</v>
      </c>
      <c r="L103" s="227">
        <f>INDEX([1]FC.ServVolumes!AA$12:AA$611,MATCH($A103,[1]FC.ServVolumes!$B$12:$B$611,0))</f>
        <v>0</v>
      </c>
      <c r="M103" s="83">
        <v>0</v>
      </c>
      <c r="N103" s="83">
        <v>0</v>
      </c>
      <c r="O103" s="83">
        <v>0</v>
      </c>
      <c r="P103" s="83">
        <v>0</v>
      </c>
      <c r="Q103" s="83">
        <v>0</v>
      </c>
      <c r="R103" s="25"/>
      <c r="S103" s="95"/>
      <c r="T103" s="95"/>
      <c r="U103" s="95"/>
      <c r="V103" s="95"/>
      <c r="W103" s="95"/>
      <c r="X103" s="95"/>
      <c r="Y103" s="95"/>
      <c r="Z103" s="95"/>
      <c r="AA103" s="95"/>
      <c r="AB103" s="95"/>
      <c r="AC103" s="95"/>
      <c r="AD103" s="95"/>
      <c r="AE103" s="95"/>
      <c r="AF103" s="95"/>
      <c r="AG103" s="95"/>
    </row>
    <row r="104" spans="1:33" ht="15" thickBot="1" x14ac:dyDescent="0.4">
      <c r="A104" s="8" t="str">
        <v>WN300</v>
      </c>
      <c r="B104" t="s">
        <v>282</v>
      </c>
      <c r="C104" s="226">
        <v>503149.141568886</v>
      </c>
      <c r="D104" s="226">
        <v>453715.15810264141</v>
      </c>
      <c r="E104" s="227">
        <f>INDEX([1]FC.ServVolumes!T$12:T$611,MATCH($A104,[1]FC.ServVolumes!$B$12:$B$611,0))</f>
        <v>381784.49185259419</v>
      </c>
      <c r="F104" s="227">
        <f>INDEX([1]FC.ServVolumes!U$12:U$611,MATCH($A104,[1]FC.ServVolumes!$B$12:$B$611,0))</f>
        <v>324015.01332023257</v>
      </c>
      <c r="G104" s="227">
        <f>INDEX([1]FC.ServVolumes!V$12:V$611,MATCH($A104,[1]FC.ServVolumes!$B$12:$B$611,0))</f>
        <v>252945.92958691026</v>
      </c>
      <c r="H104" s="227">
        <f>INDEX([1]FC.ServVolumes!W$12:W$611,MATCH($A104,[1]FC.ServVolumes!$B$12:$B$611,0))</f>
        <v>173649.97950656203</v>
      </c>
      <c r="I104" s="227">
        <f>INDEX([1]FC.ServVolumes!X$12:X$611,MATCH($A104,[1]FC.ServVolumes!$B$12:$B$611,0))</f>
        <v>103060.21210561476</v>
      </c>
      <c r="J104" s="227">
        <f>INDEX([1]FC.ServVolumes!Y$12:Y$611,MATCH($A104,[1]FC.ServVolumes!$B$12:$B$611,0))</f>
        <v>45326.824598342704</v>
      </c>
      <c r="K104" s="227">
        <f>INDEX([1]FC.ServVolumes!Z$12:Z$611,MATCH($A104,[1]FC.ServVolumes!$B$12:$B$611,0))</f>
        <v>11243.801661133542</v>
      </c>
      <c r="L104" s="227">
        <f>INDEX([1]FC.ServVolumes!AA$12:AA$611,MATCH($A104,[1]FC.ServVolumes!$B$12:$B$611,0))</f>
        <v>0</v>
      </c>
      <c r="M104" s="83">
        <v>0</v>
      </c>
      <c r="N104" s="83">
        <v>0</v>
      </c>
      <c r="O104" s="83">
        <v>0</v>
      </c>
      <c r="P104" s="83">
        <v>0</v>
      </c>
      <c r="Q104" s="83">
        <v>0</v>
      </c>
      <c r="R104" s="25"/>
      <c r="S104" s="95"/>
      <c r="T104" s="95"/>
      <c r="U104" s="95"/>
      <c r="V104" s="95"/>
      <c r="W104" s="95"/>
      <c r="X104" s="95"/>
      <c r="Y104" s="95"/>
      <c r="Z104" s="95"/>
      <c r="AA104" s="95"/>
      <c r="AB104" s="95"/>
      <c r="AC104" s="95"/>
      <c r="AD104" s="95"/>
      <c r="AE104" s="95"/>
      <c r="AF104" s="95"/>
      <c r="AG104" s="95"/>
    </row>
    <row r="105" spans="1:33" ht="15" thickBot="1" x14ac:dyDescent="0.4">
      <c r="A105" s="8" t="str">
        <v>WN301</v>
      </c>
      <c r="B105" t="s">
        <v>283</v>
      </c>
      <c r="C105" s="83">
        <v>233960.99983617439</v>
      </c>
      <c r="D105" s="83">
        <v>202518.8980937264</v>
      </c>
      <c r="E105" s="227">
        <f>INDEX([1]FC.ServVolumes!T$12:T$611,MATCH($A105,[1]FC.ServVolumes!$B$12:$B$611,0))</f>
        <v>174062.42372520154</v>
      </c>
      <c r="F105" s="227">
        <f>INDEX([1]FC.ServVolumes!U$12:U$611,MATCH($A105,[1]FC.ServVolumes!$B$12:$B$611,0))</f>
        <v>139149.02719484395</v>
      </c>
      <c r="G105" s="227">
        <f>INDEX([1]FC.ServVolumes!V$12:V$611,MATCH($A105,[1]FC.ServVolumes!$B$12:$B$611,0))</f>
        <v>107655.7591456268</v>
      </c>
      <c r="H105" s="227">
        <f>INDEX([1]FC.ServVolumes!W$12:W$611,MATCH($A105,[1]FC.ServVolumes!$B$12:$B$611,0))</f>
        <v>73385.943348799352</v>
      </c>
      <c r="I105" s="227">
        <f>INDEX([1]FC.ServVolumes!X$12:X$611,MATCH($A105,[1]FC.ServVolumes!$B$12:$B$611,0))</f>
        <v>43328.488525222005</v>
      </c>
      <c r="J105" s="227">
        <f>INDEX([1]FC.ServVolumes!Y$12:Y$611,MATCH($A105,[1]FC.ServVolumes!$B$12:$B$611,0))</f>
        <v>18958.799111474251</v>
      </c>
      <c r="K105" s="227">
        <f>INDEX([1]FC.ServVolumes!Z$12:Z$611,MATCH($A105,[1]FC.ServVolumes!$B$12:$B$611,0))</f>
        <v>4683.2732805953838</v>
      </c>
      <c r="L105" s="227">
        <f>INDEX([1]FC.ServVolumes!AA$12:AA$611,MATCH($A105,[1]FC.ServVolumes!$B$12:$B$611,0))</f>
        <v>0</v>
      </c>
      <c r="M105" s="83">
        <v>0</v>
      </c>
      <c r="N105" s="83">
        <v>0</v>
      </c>
      <c r="O105" s="83">
        <v>0</v>
      </c>
      <c r="P105" s="83">
        <v>0</v>
      </c>
      <c r="Q105" s="83">
        <v>0</v>
      </c>
      <c r="R105" s="25"/>
      <c r="S105" s="95"/>
      <c r="T105" s="95"/>
      <c r="U105" s="95"/>
      <c r="V105" s="95"/>
      <c r="W105" s="95"/>
      <c r="X105" s="95"/>
      <c r="Y105" s="95"/>
      <c r="Z105" s="95"/>
      <c r="AA105" s="95"/>
      <c r="AB105" s="95"/>
      <c r="AC105" s="95"/>
      <c r="AD105" s="95"/>
      <c r="AE105" s="95"/>
      <c r="AF105" s="95"/>
      <c r="AG105" s="95"/>
    </row>
    <row r="106" spans="1:33" ht="15" thickBot="1" x14ac:dyDescent="0.4">
      <c r="A106" s="8" t="str">
        <v>WX310</v>
      </c>
      <c r="B106" t="s">
        <v>284</v>
      </c>
      <c r="C106" s="226">
        <v>660566.4600630796</v>
      </c>
      <c r="D106" s="226">
        <v>597628.81174461299</v>
      </c>
      <c r="E106" s="227">
        <f>INDEX([1]FC.ServVolumes!T$12:T$611,MATCH($A106,[1]FC.ServVolumes!$B$12:$B$611,0))</f>
        <v>516418.380325593</v>
      </c>
      <c r="F106" s="227">
        <f>INDEX([1]FC.ServVolumes!U$12:U$611,MATCH($A106,[1]FC.ServVolumes!$B$12:$B$611,0))</f>
        <v>423696.97232201253</v>
      </c>
      <c r="G106" s="227">
        <f>INDEX([1]FC.ServVolumes!V$12:V$611,MATCH($A106,[1]FC.ServVolumes!$B$12:$B$611,0))</f>
        <v>330763.76131136098</v>
      </c>
      <c r="H106" s="227">
        <f>INDEX([1]FC.ServVolumes!W$12:W$611,MATCH($A106,[1]FC.ServVolumes!$B$12:$B$611,0))</f>
        <v>227072.72051000234</v>
      </c>
      <c r="I106" s="227">
        <f>INDEX([1]FC.ServVolumes!X$12:X$611,MATCH($A106,[1]FC.ServVolumes!$B$12:$B$611,0))</f>
        <v>134766.28563768693</v>
      </c>
      <c r="J106" s="227">
        <f>INDEX([1]FC.ServVolumes!Y$12:Y$611,MATCH($A106,[1]FC.ServVolumes!$B$12:$B$611,0))</f>
        <v>59271.445944722553</v>
      </c>
      <c r="K106" s="227">
        <f>INDEX([1]FC.ServVolumes!Z$12:Z$611,MATCH($A106,[1]FC.ServVolumes!$B$12:$B$611,0))</f>
        <v>14702.913523649429</v>
      </c>
      <c r="L106" s="227">
        <f>INDEX([1]FC.ServVolumes!AA$12:AA$611,MATCH($A106,[1]FC.ServVolumes!$B$12:$B$611,0))</f>
        <v>0</v>
      </c>
      <c r="M106" s="83">
        <v>0</v>
      </c>
      <c r="N106" s="83">
        <v>0</v>
      </c>
      <c r="O106" s="83">
        <v>0</v>
      </c>
      <c r="P106" s="83">
        <v>0</v>
      </c>
      <c r="Q106" s="83">
        <v>0</v>
      </c>
      <c r="R106" s="25"/>
      <c r="S106" s="95"/>
      <c r="T106" s="95"/>
      <c r="U106" s="95"/>
      <c r="V106" s="95"/>
      <c r="W106" s="95"/>
      <c r="X106" s="95"/>
      <c r="Y106" s="95"/>
      <c r="Z106" s="95"/>
      <c r="AA106" s="95"/>
      <c r="AB106" s="95"/>
      <c r="AC106" s="95"/>
      <c r="AD106" s="95"/>
      <c r="AE106" s="95"/>
      <c r="AF106" s="95"/>
      <c r="AG106" s="95"/>
    </row>
    <row r="107" spans="1:33" ht="15" thickBot="1" x14ac:dyDescent="0.4">
      <c r="A107" s="8" t="str">
        <v>WX311</v>
      </c>
      <c r="B107" t="s">
        <v>285</v>
      </c>
      <c r="C107" s="83">
        <v>451137.71284206118</v>
      </c>
      <c r="D107" s="83">
        <v>390509.1556168489</v>
      </c>
      <c r="E107" s="227">
        <f>INDEX([1]FC.ServVolumes!T$12:T$611,MATCH($A107,[1]FC.ServVolumes!$B$12:$B$611,0))</f>
        <v>270250.25889319275</v>
      </c>
      <c r="F107" s="227">
        <f>INDEX([1]FC.ServVolumes!U$12:U$611,MATCH($A107,[1]FC.ServVolumes!$B$12:$B$611,0))</f>
        <v>268315.54796242382</v>
      </c>
      <c r="G107" s="227">
        <f>INDEX([1]FC.ServVolumes!V$12:V$611,MATCH($A107,[1]FC.ServVolumes!$B$12:$B$611,0))</f>
        <v>207588.32877805349</v>
      </c>
      <c r="H107" s="227">
        <f>INDEX([1]FC.ServVolumes!W$12:W$611,MATCH($A107,[1]FC.ServVolumes!$B$12:$B$611,0))</f>
        <v>141507.20274027259</v>
      </c>
      <c r="I107" s="227">
        <f>INDEX([1]FC.ServVolumes!X$12:X$611,MATCH($A107,[1]FC.ServVolumes!$B$12:$B$611,0))</f>
        <v>83548.605228476328</v>
      </c>
      <c r="J107" s="227">
        <f>INDEX([1]FC.ServVolumes!Y$12:Y$611,MATCH($A107,[1]FC.ServVolumes!$B$12:$B$611,0))</f>
        <v>36557.500076387303</v>
      </c>
      <c r="K107" s="227">
        <f>INDEX([1]FC.ServVolumes!Z$12:Z$611,MATCH($A107,[1]FC.ServVolumes!$B$12:$B$611,0))</f>
        <v>9030.5700433045549</v>
      </c>
      <c r="L107" s="227">
        <f>INDEX([1]FC.ServVolumes!AA$12:AA$611,MATCH($A107,[1]FC.ServVolumes!$B$12:$B$611,0))</f>
        <v>0</v>
      </c>
      <c r="M107" s="83">
        <v>0</v>
      </c>
      <c r="N107" s="83">
        <v>0</v>
      </c>
      <c r="O107" s="83">
        <v>0</v>
      </c>
      <c r="P107" s="83">
        <v>0</v>
      </c>
      <c r="Q107" s="83">
        <v>0</v>
      </c>
      <c r="R107" s="25"/>
      <c r="S107" s="95"/>
      <c r="T107" s="95"/>
      <c r="U107" s="95"/>
      <c r="V107" s="95"/>
      <c r="W107" s="95"/>
      <c r="X107" s="95"/>
      <c r="Y107" s="95"/>
      <c r="Z107" s="95"/>
      <c r="AA107" s="95"/>
      <c r="AB107" s="95"/>
      <c r="AC107" s="95"/>
      <c r="AD107" s="95"/>
      <c r="AE107" s="95"/>
      <c r="AF107" s="95"/>
      <c r="AG107" s="95"/>
    </row>
    <row r="108" spans="1:33" ht="15" thickBot="1" x14ac:dyDescent="0.4">
      <c r="A108" s="8" t="str">
        <v>WN302</v>
      </c>
      <c r="B108" t="s">
        <v>286</v>
      </c>
      <c r="C108" s="226">
        <v>1601.4994713157487</v>
      </c>
      <c r="D108" s="226">
        <v>1224.758327263195</v>
      </c>
      <c r="E108" s="227">
        <f>INDEX([1]FC.ServVolumes!T$12:T$611,MATCH($A108,[1]FC.ServVolumes!$B$12:$B$611,0))</f>
        <v>1227.8012701616362</v>
      </c>
      <c r="F108" s="227">
        <f>INDEX([1]FC.ServVolumes!U$12:U$611,MATCH($A108,[1]FC.ServVolumes!$B$12:$B$611,0))</f>
        <v>933.20855403911582</v>
      </c>
      <c r="G108" s="227">
        <f>INDEX([1]FC.ServVolumes!V$12:V$611,MATCH($A108,[1]FC.ServVolumes!$B$12:$B$611,0))</f>
        <v>728.51965339823562</v>
      </c>
      <c r="H108" s="227">
        <f>INDEX([1]FC.ServVolumes!W$12:W$611,MATCH($A108,[1]FC.ServVolumes!$B$12:$B$611,0))</f>
        <v>500.13622709538134</v>
      </c>
      <c r="I108" s="227">
        <f>INDEX([1]FC.ServVolumes!X$12:X$611,MATCH($A108,[1]FC.ServVolumes!$B$12:$B$611,0))</f>
        <v>296.82782452735108</v>
      </c>
      <c r="J108" s="227">
        <f>INDEX([1]FC.ServVolumes!Y$12:Y$611,MATCH($A108,[1]FC.ServVolumes!$B$12:$B$611,0))</f>
        <v>130.54759410422267</v>
      </c>
      <c r="K108" s="227">
        <f>INDEX([1]FC.ServVolumes!Z$12:Z$611,MATCH($A108,[1]FC.ServVolumes!$B$12:$B$611,0))</f>
        <v>32.38372130528014</v>
      </c>
      <c r="L108" s="227">
        <f>INDEX([1]FC.ServVolumes!AA$12:AA$611,MATCH($A108,[1]FC.ServVolumes!$B$12:$B$611,0))</f>
        <v>0</v>
      </c>
      <c r="M108" s="83">
        <v>0</v>
      </c>
      <c r="N108" s="83">
        <v>0</v>
      </c>
      <c r="O108" s="83">
        <v>0</v>
      </c>
      <c r="P108" s="83">
        <v>0</v>
      </c>
      <c r="Q108" s="83">
        <v>0</v>
      </c>
      <c r="R108" s="25"/>
      <c r="S108" s="95"/>
      <c r="T108" s="95"/>
      <c r="U108" s="95"/>
      <c r="V108" s="95"/>
      <c r="W108" s="95"/>
      <c r="X108" s="95"/>
      <c r="Y108" s="95"/>
      <c r="Z108" s="95"/>
      <c r="AA108" s="95"/>
      <c r="AB108" s="95"/>
      <c r="AC108" s="95"/>
      <c r="AD108" s="95"/>
      <c r="AE108" s="95"/>
      <c r="AF108" s="95"/>
      <c r="AG108" s="95"/>
    </row>
    <row r="109" spans="1:33" ht="15" thickBot="1" x14ac:dyDescent="0.4">
      <c r="A109" s="8" t="str">
        <v>WX312</v>
      </c>
      <c r="B109" t="s">
        <v>287</v>
      </c>
      <c r="C109" s="226">
        <v>2187.4686396495772</v>
      </c>
      <c r="D109" s="226">
        <v>1741.1980951228609</v>
      </c>
      <c r="E109" s="227">
        <f>INDEX([1]FC.ServVolumes!T$12:T$611,MATCH($A109,[1]FC.ServVolumes!$B$12:$B$611,0))</f>
        <v>1260.6976962338865</v>
      </c>
      <c r="F109" s="227">
        <f>INDEX([1]FC.ServVolumes!U$12:U$611,MATCH($A109,[1]FC.ServVolumes!$B$12:$B$611,0))</f>
        <v>1298.4835950609763</v>
      </c>
      <c r="G109" s="227">
        <f>INDEX([1]FC.ServVolumes!V$12:V$611,MATCH($A109,[1]FC.ServVolumes!$B$12:$B$611,0))</f>
        <v>1013.6756832358253</v>
      </c>
      <c r="H109" s="227">
        <f>INDEX([1]FC.ServVolumes!W$12:W$611,MATCH($A109,[1]FC.ServVolumes!$B$12:$B$611,0))</f>
        <v>695.89877136062228</v>
      </c>
      <c r="I109" s="227">
        <f>INDEX([1]FC.ServVolumes!X$12:X$611,MATCH($A109,[1]FC.ServVolumes!$B$12:$B$611,0))</f>
        <v>413.01171001723185</v>
      </c>
      <c r="J109" s="227">
        <f>INDEX([1]FC.ServVolumes!Y$12:Y$611,MATCH($A109,[1]FC.ServVolumes!$B$12:$B$611,0))</f>
        <v>181.64633037847929</v>
      </c>
      <c r="K109" s="227">
        <f>INDEX([1]FC.ServVolumes!Z$12:Z$611,MATCH($A109,[1]FC.ServVolumes!$B$12:$B$611,0))</f>
        <v>45.059307139795415</v>
      </c>
      <c r="L109" s="227">
        <f>INDEX([1]FC.ServVolumes!AA$12:AA$611,MATCH($A109,[1]FC.ServVolumes!$B$12:$B$611,0))</f>
        <v>0</v>
      </c>
      <c r="M109" s="83">
        <v>0</v>
      </c>
      <c r="N109" s="83">
        <v>0</v>
      </c>
      <c r="O109" s="83">
        <v>0</v>
      </c>
      <c r="P109" s="83">
        <v>0</v>
      </c>
      <c r="Q109" s="83">
        <v>0</v>
      </c>
      <c r="R109" s="25"/>
      <c r="S109" s="95"/>
      <c r="T109" s="95"/>
      <c r="U109" s="95"/>
      <c r="V109" s="95"/>
      <c r="W109" s="95"/>
      <c r="X109" s="95"/>
      <c r="Y109" s="95"/>
      <c r="Z109" s="95"/>
      <c r="AA109" s="95"/>
      <c r="AB109" s="95"/>
      <c r="AC109" s="95"/>
      <c r="AD109" s="95"/>
      <c r="AE109" s="95"/>
      <c r="AF109" s="95"/>
      <c r="AG109" s="95"/>
    </row>
    <row r="110" spans="1:33" ht="15" thickBot="1" x14ac:dyDescent="0.4">
      <c r="A110" s="8" t="str">
        <v>WX338</v>
      </c>
      <c r="B110" t="s">
        <v>288</v>
      </c>
      <c r="C110" s="226">
        <v>1813.7807894499183</v>
      </c>
      <c r="D110" s="226">
        <v>2037.2958321756976</v>
      </c>
      <c r="E110" s="227">
        <f>INDEX([1]FC.ServVolumes!T$12:T$611,MATCH($A110,[1]FC.ServVolumes!$B$12:$B$611,0))</f>
        <v>1248.3268467313089</v>
      </c>
      <c r="F110" s="227">
        <f>INDEX([1]FC.ServVolumes!U$12:U$611,MATCH($A110,[1]FC.ServVolumes!$B$12:$B$611,0))</f>
        <v>1284.2282452721536</v>
      </c>
      <c r="G110" s="227">
        <f>INDEX([1]FC.ServVolumes!V$12:V$611,MATCH($A110,[1]FC.ServVolumes!$B$12:$B$611,0))</f>
        <v>993.57192391606463</v>
      </c>
      <c r="H110" s="227">
        <f>INDEX([1]FC.ServVolumes!W$12:W$611,MATCH($A110,[1]FC.ServVolumes!$B$12:$B$611,0))</f>
        <v>677.2904069426537</v>
      </c>
      <c r="I110" s="227">
        <f>INDEX([1]FC.ServVolumes!X$12:X$611,MATCH($A110,[1]FC.ServVolumes!$B$12:$B$611,0))</f>
        <v>399.88543154617406</v>
      </c>
      <c r="J110" s="227">
        <f>INDEX([1]FC.ServVolumes!Y$12:Y$611,MATCH($A110,[1]FC.ServVolumes!$B$12:$B$611,0))</f>
        <v>174.97373719546928</v>
      </c>
      <c r="K110" s="227">
        <f>INDEX([1]FC.ServVolumes!Z$12:Z$611,MATCH($A110,[1]FC.ServVolumes!$B$12:$B$611,0))</f>
        <v>43.222665285667404</v>
      </c>
      <c r="L110" s="227">
        <f>INDEX([1]FC.ServVolumes!AA$12:AA$611,MATCH($A110,[1]FC.ServVolumes!$B$12:$B$611,0))</f>
        <v>0</v>
      </c>
      <c r="M110" s="83">
        <v>0</v>
      </c>
      <c r="N110" s="83">
        <v>0</v>
      </c>
      <c r="O110" s="83">
        <v>0</v>
      </c>
      <c r="P110" s="83">
        <v>0</v>
      </c>
      <c r="Q110" s="83">
        <v>0</v>
      </c>
      <c r="R110" s="25"/>
      <c r="S110" s="11"/>
      <c r="T110" s="11"/>
      <c r="U110" s="11"/>
      <c r="V110" s="11"/>
      <c r="W110" s="11"/>
      <c r="X110" s="11"/>
      <c r="Y110" s="11"/>
      <c r="Z110" s="11"/>
      <c r="AA110" s="11"/>
      <c r="AB110" s="11"/>
      <c r="AC110" s="11"/>
      <c r="AD110" s="11"/>
      <c r="AE110" s="11"/>
      <c r="AF110" s="11"/>
      <c r="AG110" s="11"/>
    </row>
    <row r="111" spans="1:33" ht="15" thickBot="1" x14ac:dyDescent="0.4">
      <c r="A111" s="8" t="str">
        <v>WN336</v>
      </c>
      <c r="B111" t="s">
        <v>289</v>
      </c>
      <c r="C111" s="226">
        <v>941.90361406154625</v>
      </c>
      <c r="D111" s="226">
        <v>871.54987768786896</v>
      </c>
      <c r="E111" s="227">
        <f>INDEX([1]FC.ServVolumes!T$12:T$611,MATCH($A111,[1]FC.ServVolumes!$B$12:$B$611,0))</f>
        <v>600.36837970373449</v>
      </c>
      <c r="F111" s="227">
        <f>INDEX([1]FC.ServVolumes!U$12:U$611,MATCH($A111,[1]FC.ServVolumes!$B$12:$B$611,0))</f>
        <v>643.9081417771763</v>
      </c>
      <c r="G111" s="227">
        <f>INDEX([1]FC.ServVolumes!V$12:V$611,MATCH($A111,[1]FC.ServVolumes!$B$12:$B$611,0))</f>
        <v>498.17394501799595</v>
      </c>
      <c r="H111" s="227">
        <f>INDEX([1]FC.ServVolumes!W$12:W$611,MATCH($A111,[1]FC.ServVolumes!$B$12:$B$611,0))</f>
        <v>339.59135300402204</v>
      </c>
      <c r="I111" s="227">
        <f>INDEX([1]FC.ServVolumes!X$12:X$611,MATCH($A111,[1]FC.ServVolumes!$B$12:$B$611,0))</f>
        <v>200.501340862577</v>
      </c>
      <c r="J111" s="227">
        <f>INDEX([1]FC.ServVolumes!Y$12:Y$611,MATCH($A111,[1]FC.ServVolumes!$B$12:$B$611,0))</f>
        <v>87.73130040716886</v>
      </c>
      <c r="K111" s="227">
        <f>INDEX([1]FC.ServVolumes!Z$12:Z$611,MATCH($A111,[1]FC.ServVolumes!$B$12:$B$611,0))</f>
        <v>21.671713100230818</v>
      </c>
      <c r="L111" s="227">
        <f>INDEX([1]FC.ServVolumes!AA$12:AA$611,MATCH($A111,[1]FC.ServVolumes!$B$12:$B$611,0))</f>
        <v>0</v>
      </c>
      <c r="M111" s="83">
        <v>0</v>
      </c>
      <c r="N111" s="83">
        <v>0</v>
      </c>
      <c r="O111" s="83">
        <v>0</v>
      </c>
      <c r="P111" s="83">
        <v>0</v>
      </c>
      <c r="Q111" s="83">
        <v>0</v>
      </c>
      <c r="R111" s="25"/>
      <c r="S111" s="11"/>
      <c r="T111" s="11"/>
      <c r="U111" s="11"/>
      <c r="V111" s="11"/>
      <c r="W111" s="11"/>
      <c r="X111" s="11"/>
      <c r="Y111" s="11"/>
      <c r="Z111" s="11"/>
      <c r="AA111" s="11"/>
      <c r="AB111" s="11"/>
      <c r="AC111" s="11"/>
      <c r="AD111" s="11"/>
      <c r="AE111" s="11"/>
      <c r="AF111" s="11"/>
      <c r="AG111" s="11"/>
    </row>
    <row r="112" spans="1:33" x14ac:dyDescent="0.35">
      <c r="A112" s="8" t="str">
        <v>WN303</v>
      </c>
      <c r="B112" t="s">
        <v>290</v>
      </c>
      <c r="C112" s="83">
        <v>18709.712448224407</v>
      </c>
      <c r="D112" s="83">
        <v>16195.307556892341</v>
      </c>
      <c r="E112" s="227">
        <f>INDEX([1]FC.ServVolumes!T$12:T$611,MATCH($A112,[1]FC.ServVolumes!$B$12:$B$611,0))</f>
        <v>12036.821572690946</v>
      </c>
      <c r="F112" s="227">
        <f>INDEX([1]FC.ServVolumes!U$12:U$611,MATCH($A112,[1]FC.ServVolumes!$B$12:$B$611,0))</f>
        <v>11127.65925982828</v>
      </c>
      <c r="G112" s="227">
        <f>INDEX([1]FC.ServVolumes!V$12:V$611,MATCH($A112,[1]FC.ServVolumes!$B$12:$B$611,0))</f>
        <v>8609.1626314658588</v>
      </c>
      <c r="H112" s="227">
        <f>INDEX([1]FC.ServVolumes!W$12:W$611,MATCH($A112,[1]FC.ServVolumes!$B$12:$B$611,0))</f>
        <v>5868.6272445371396</v>
      </c>
      <c r="I112" s="227">
        <f>INDEX([1]FC.ServVolumes!X$12:X$611,MATCH($A112,[1]FC.ServVolumes!$B$12:$B$611,0))</f>
        <v>3464.95168720745</v>
      </c>
      <c r="J112" s="227">
        <f>INDEX([1]FC.ServVolumes!Y$12:Y$611,MATCH($A112,[1]FC.ServVolumes!$B$12:$B$611,0))</f>
        <v>1516.1231144836761</v>
      </c>
      <c r="K112" s="227">
        <f>INDEX([1]FC.ServVolumes!Z$12:Z$611,MATCH($A112,[1]FC.ServVolumes!$B$12:$B$611,0))</f>
        <v>374.51838749940327</v>
      </c>
      <c r="L112" s="227">
        <f>INDEX([1]FC.ServVolumes!AA$12:AA$611,MATCH($A112,[1]FC.ServVolumes!$B$12:$B$611,0))</f>
        <v>0</v>
      </c>
      <c r="M112" s="83">
        <v>0</v>
      </c>
      <c r="N112" s="83">
        <v>0</v>
      </c>
      <c r="O112" s="83">
        <v>0</v>
      </c>
      <c r="P112" s="83">
        <v>0</v>
      </c>
      <c r="Q112" s="83">
        <v>0</v>
      </c>
      <c r="R112" s="25"/>
      <c r="S112" s="11"/>
      <c r="T112" s="11"/>
      <c r="U112" s="11"/>
      <c r="V112" s="11"/>
      <c r="W112" s="11"/>
      <c r="X112" s="11"/>
      <c r="Y112" s="11"/>
      <c r="Z112" s="11"/>
      <c r="AA112" s="11"/>
      <c r="AB112" s="11"/>
      <c r="AC112" s="11"/>
      <c r="AD112" s="11"/>
      <c r="AE112" s="11"/>
      <c r="AF112" s="11"/>
      <c r="AG112" s="11"/>
    </row>
    <row r="113" spans="1:33" x14ac:dyDescent="0.35">
      <c r="A113" s="8" t="str">
        <v>WN337</v>
      </c>
      <c r="B113" t="s">
        <v>291</v>
      </c>
      <c r="C113" s="83">
        <v>16899.475185344789</v>
      </c>
      <c r="D113" s="83">
        <v>15312.125842384687</v>
      </c>
      <c r="E113" s="227">
        <f>INDEX([1]FC.ServVolumes!T$12:T$611,MATCH($A113,[1]FC.ServVolumes!$B$12:$B$611,0))</f>
        <v>14187.716472263965</v>
      </c>
      <c r="F113" s="227">
        <f>INDEX([1]FC.ServVolumes!U$12:U$611,MATCH($A113,[1]FC.ServVolumes!$B$12:$B$611,0))</f>
        <v>10733.753736283665</v>
      </c>
      <c r="G113" s="227">
        <f>INDEX([1]FC.ServVolumes!V$12:V$611,MATCH($A113,[1]FC.ServVolumes!$B$12:$B$611,0))</f>
        <v>8379.4244253054967</v>
      </c>
      <c r="H113" s="227">
        <f>INDEX([1]FC.ServVolumes!W$12:W$611,MATCH($A113,[1]FC.ServVolumes!$B$12:$B$611,0))</f>
        <v>5752.5609607848164</v>
      </c>
      <c r="I113" s="227">
        <f>INDEX([1]FC.ServVolumes!X$12:X$611,MATCH($A113,[1]FC.ServVolumes!$B$12:$B$611,0))</f>
        <v>3414.1101222909083</v>
      </c>
      <c r="J113" s="227">
        <f>INDEX([1]FC.ServVolumes!Y$12:Y$611,MATCH($A113,[1]FC.ServVolumes!$B$12:$B$611,0))</f>
        <v>1501.5568812716956</v>
      </c>
      <c r="K113" s="227">
        <f>INDEX([1]FC.ServVolumes!Z$12:Z$611,MATCH($A113,[1]FC.ServVolumes!$B$12:$B$611,0))</f>
        <v>372.47717892301898</v>
      </c>
      <c r="L113" s="227">
        <f>INDEX([1]FC.ServVolumes!AA$12:AA$611,MATCH($A113,[1]FC.ServVolumes!$B$12:$B$611,0))</f>
        <v>0</v>
      </c>
      <c r="M113" s="83">
        <v>0</v>
      </c>
      <c r="N113" s="83">
        <v>0</v>
      </c>
      <c r="O113" s="83">
        <v>0</v>
      </c>
      <c r="P113" s="83">
        <v>0</v>
      </c>
      <c r="Q113" s="83">
        <v>0</v>
      </c>
      <c r="R113" s="25"/>
      <c r="S113" s="11"/>
      <c r="T113" s="11"/>
      <c r="U113" s="11"/>
      <c r="V113" s="11"/>
      <c r="W113" s="11"/>
      <c r="X113" s="11"/>
      <c r="Y113" s="11"/>
      <c r="Z113" s="11"/>
      <c r="AA113" s="11"/>
      <c r="AB113" s="11"/>
      <c r="AC113" s="11"/>
      <c r="AD113" s="11"/>
      <c r="AE113" s="11"/>
      <c r="AF113" s="11"/>
      <c r="AG113" s="11"/>
    </row>
    <row r="114" spans="1:33" x14ac:dyDescent="0.35">
      <c r="A114" s="8" t="str">
        <v>WX313</v>
      </c>
      <c r="B114" t="s">
        <v>292</v>
      </c>
      <c r="C114" s="83">
        <v>22147.789821961662</v>
      </c>
      <c r="D114" s="83">
        <v>19171.340493056025</v>
      </c>
      <c r="E114" s="227">
        <f>INDEX([1]FC.ServVolumes!T$12:T$611,MATCH($A114,[1]FC.ServVolumes!$B$12:$B$611,0))</f>
        <v>12995.312795975689</v>
      </c>
      <c r="F114" s="227">
        <f>INDEX([1]FC.ServVolumes!U$12:U$611,MATCH($A114,[1]FC.ServVolumes!$B$12:$B$611,0))</f>
        <v>13172.466395680556</v>
      </c>
      <c r="G114" s="227">
        <f>INDEX([1]FC.ServVolumes!V$12:V$611,MATCH($A114,[1]FC.ServVolumes!$B$12:$B$611,0))</f>
        <v>10191.173436387449</v>
      </c>
      <c r="H114" s="227">
        <f>INDEX([1]FC.ServVolumes!W$12:W$611,MATCH($A114,[1]FC.ServVolumes!$B$12:$B$611,0))</f>
        <v>6947.040106315565</v>
      </c>
      <c r="I114" s="227">
        <f>INDEX([1]FC.ServVolumes!X$12:X$611,MATCH($A114,[1]FC.ServVolumes!$B$12:$B$611,0))</f>
        <v>4101.6676190982789</v>
      </c>
      <c r="J114" s="227">
        <f>INDEX([1]FC.ServVolumes!Y$12:Y$611,MATCH($A114,[1]FC.ServVolumes!$B$12:$B$611,0))</f>
        <v>1794.7243270961696</v>
      </c>
      <c r="K114" s="227">
        <f>INDEX([1]FC.ServVolumes!Z$12:Z$611,MATCH($A114,[1]FC.ServVolumes!$B$12:$B$611,0))</f>
        <v>443.33949833547382</v>
      </c>
      <c r="L114" s="227">
        <f>INDEX([1]FC.ServVolumes!AA$12:AA$611,MATCH($A114,[1]FC.ServVolumes!$B$12:$B$611,0))</f>
        <v>0</v>
      </c>
      <c r="M114" s="83">
        <v>0</v>
      </c>
      <c r="N114" s="83">
        <v>0</v>
      </c>
      <c r="O114" s="83">
        <v>0</v>
      </c>
      <c r="P114" s="83">
        <v>0</v>
      </c>
      <c r="Q114" s="83">
        <v>0</v>
      </c>
      <c r="R114" s="25"/>
      <c r="S114" s="11"/>
      <c r="T114" s="11"/>
      <c r="U114" s="11"/>
      <c r="V114" s="11"/>
      <c r="W114" s="11"/>
      <c r="X114" s="11"/>
      <c r="Y114" s="11"/>
      <c r="Z114" s="11"/>
      <c r="AA114" s="11"/>
      <c r="AB114" s="11"/>
      <c r="AC114" s="11"/>
      <c r="AD114" s="11"/>
      <c r="AE114" s="11"/>
      <c r="AF114" s="11"/>
      <c r="AG114" s="11"/>
    </row>
    <row r="115" spans="1:33" ht="15" thickBot="1" x14ac:dyDescent="0.4">
      <c r="A115" s="8" t="str">
        <v>WX339</v>
      </c>
      <c r="B115" t="s">
        <v>293</v>
      </c>
      <c r="C115" s="83">
        <v>52550.382005368883</v>
      </c>
      <c r="D115" s="83">
        <v>47614.381719344441</v>
      </c>
      <c r="E115" s="227">
        <f>INDEX([1]FC.ServVolumes!T$12:T$611,MATCH($A115,[1]FC.ServVolumes!$B$12:$B$611,0))</f>
        <v>36430.877612632503</v>
      </c>
      <c r="F115" s="227">
        <f>INDEX([1]FC.ServVolumes!U$12:U$611,MATCH($A115,[1]FC.ServVolumes!$B$12:$B$611,0))</f>
        <v>33377.53705407471</v>
      </c>
      <c r="G115" s="227">
        <f>INDEX([1]FC.ServVolumes!V$12:V$611,MATCH($A115,[1]FC.ServVolumes!$B$12:$B$611,0))</f>
        <v>26056.546117881011</v>
      </c>
      <c r="H115" s="227">
        <f>INDEX([1]FC.ServVolumes!W$12:W$611,MATCH($A115,[1]FC.ServVolumes!$B$12:$B$611,0))</f>
        <v>17888.086622983858</v>
      </c>
      <c r="I115" s="227">
        <f>INDEX([1]FC.ServVolumes!X$12:X$611,MATCH($A115,[1]FC.ServVolumes!$B$12:$B$611,0))</f>
        <v>10616.471172452175</v>
      </c>
      <c r="J115" s="227">
        <f>INDEX([1]FC.ServVolumes!Y$12:Y$611,MATCH($A115,[1]FC.ServVolumes!$B$12:$B$611,0))</f>
        <v>4669.221194634868</v>
      </c>
      <c r="K115" s="227">
        <f>INDEX([1]FC.ServVolumes!Z$12:Z$611,MATCH($A115,[1]FC.ServVolumes!$B$12:$B$611,0))</f>
        <v>1158.2500536857603</v>
      </c>
      <c r="L115" s="227">
        <f>INDEX([1]FC.ServVolumes!AA$12:AA$611,MATCH($A115,[1]FC.ServVolumes!$B$12:$B$611,0))</f>
        <v>0</v>
      </c>
      <c r="M115" s="83">
        <v>0</v>
      </c>
      <c r="N115" s="83">
        <v>0</v>
      </c>
      <c r="O115" s="83">
        <v>0</v>
      </c>
      <c r="P115" s="83">
        <v>0</v>
      </c>
      <c r="Q115" s="83">
        <v>0</v>
      </c>
      <c r="R115" s="25"/>
      <c r="S115" s="11"/>
      <c r="T115" s="11"/>
      <c r="U115" s="11"/>
      <c r="V115" s="11"/>
      <c r="W115" s="11"/>
      <c r="X115" s="11"/>
      <c r="Y115" s="11"/>
      <c r="Z115" s="11"/>
      <c r="AA115" s="11"/>
      <c r="AB115" s="11"/>
      <c r="AC115" s="11"/>
      <c r="AD115" s="11"/>
      <c r="AE115" s="11"/>
      <c r="AF115" s="11"/>
      <c r="AG115" s="11"/>
    </row>
    <row r="116" spans="1:33" ht="15" thickBot="1" x14ac:dyDescent="0.4">
      <c r="A116" s="8" t="str">
        <v>WN332</v>
      </c>
      <c r="B116" t="s">
        <v>294</v>
      </c>
      <c r="C116" s="226">
        <v>6987.7417448048618</v>
      </c>
      <c r="D116" s="226">
        <v>8505.122022689493</v>
      </c>
      <c r="E116" s="227">
        <f>INDEX([1]FC.ServVolumes!T$12:T$611,MATCH($A116,[1]FC.ServVolumes!$B$12:$B$611,0))</f>
        <v>7665.2155196870417</v>
      </c>
      <c r="F116" s="227">
        <f>INDEX([1]FC.ServVolumes!U$12:U$611,MATCH($A116,[1]FC.ServVolumes!$B$12:$B$611,0))</f>
        <v>8212.9348044677208</v>
      </c>
      <c r="G116" s="227">
        <f>INDEX([1]FC.ServVolumes!V$12:V$611,MATCH($A116,[1]FC.ServVolumes!$B$12:$B$611,0))</f>
        <v>9254.4450291078556</v>
      </c>
      <c r="H116" s="227">
        <f>INDEX([1]FC.ServVolumes!W$12:W$611,MATCH($A116,[1]FC.ServVolumes!$B$12:$B$611,0))</f>
        <v>10142.99128462105</v>
      </c>
      <c r="I116" s="227">
        <f>INDEX([1]FC.ServVolumes!X$12:X$611,MATCH($A116,[1]FC.ServVolumes!$B$12:$B$611,0))</f>
        <v>10838.959456508017</v>
      </c>
      <c r="J116" s="227">
        <f>INDEX([1]FC.ServVolumes!Y$12:Y$611,MATCH($A116,[1]FC.ServVolumes!$B$12:$B$611,0))</f>
        <v>11565.652822571772</v>
      </c>
      <c r="K116" s="227">
        <f>INDEX([1]FC.ServVolumes!Z$12:Z$611,MATCH($A116,[1]FC.ServVolumes!$B$12:$B$611,0))</f>
        <v>12190.871365027</v>
      </c>
      <c r="L116" s="227">
        <f>INDEX([1]FC.ServVolumes!AA$12:AA$611,MATCH($A116,[1]FC.ServVolumes!$B$12:$B$611,0))</f>
        <v>12562.463528813825</v>
      </c>
      <c r="M116" s="83">
        <v>12939.761099280811</v>
      </c>
      <c r="N116" s="83">
        <v>13322.831500855618</v>
      </c>
      <c r="O116" s="83">
        <v>0</v>
      </c>
      <c r="P116" s="83">
        <v>0</v>
      </c>
      <c r="Q116" s="83">
        <v>0</v>
      </c>
      <c r="R116" s="25"/>
      <c r="S116" s="11"/>
      <c r="T116" s="11"/>
      <c r="U116" s="11"/>
      <c r="V116" s="11"/>
      <c r="W116" s="11"/>
      <c r="X116" s="11"/>
      <c r="Y116" s="11"/>
      <c r="Z116" s="11"/>
      <c r="AA116" s="11"/>
      <c r="AB116" s="11"/>
      <c r="AC116" s="11"/>
      <c r="AD116" s="11"/>
      <c r="AE116" s="11"/>
      <c r="AF116" s="11"/>
      <c r="AG116" s="11"/>
    </row>
    <row r="117" spans="1:33" ht="15" thickBot="1" x14ac:dyDescent="0.4">
      <c r="A117" s="8" t="str">
        <v>WX334</v>
      </c>
      <c r="B117" t="s">
        <v>295</v>
      </c>
      <c r="C117" s="226">
        <v>6512.0518704967062</v>
      </c>
      <c r="D117" s="226">
        <v>6791.7403406697886</v>
      </c>
      <c r="E117" s="227">
        <f>INDEX([1]FC.ServVolumes!T$12:T$611,MATCH($A117,[1]FC.ServVolumes!$B$12:$B$611,0))</f>
        <v>9367.2674930259127</v>
      </c>
      <c r="F117" s="227">
        <f>INDEX([1]FC.ServVolumes!U$12:U$611,MATCH($A117,[1]FC.ServVolumes!$B$12:$B$611,0))</f>
        <v>9345.7415050756263</v>
      </c>
      <c r="G117" s="227">
        <f>INDEX([1]FC.ServVolumes!V$12:V$611,MATCH($A117,[1]FC.ServVolumes!$B$12:$B$611,0))</f>
        <v>10530.906804218746</v>
      </c>
      <c r="H117" s="227">
        <f>INDEX([1]FC.ServVolumes!W$12:W$611,MATCH($A117,[1]FC.ServVolumes!$B$12:$B$611,0))</f>
        <v>11542.009877241055</v>
      </c>
      <c r="I117" s="227">
        <f>INDEX([1]FC.ServVolumes!X$12:X$611,MATCH($A117,[1]FC.ServVolumes!$B$12:$B$611,0))</f>
        <v>12333.972651215268</v>
      </c>
      <c r="J117" s="227">
        <f>INDEX([1]FC.ServVolumes!Y$12:Y$611,MATCH($A117,[1]FC.ServVolumes!$B$12:$B$611,0))</f>
        <v>13160.898532690757</v>
      </c>
      <c r="K117" s="227">
        <f>INDEX([1]FC.ServVolumes!Z$12:Z$611,MATCH($A117,[1]FC.ServVolumes!$B$12:$B$611,0))</f>
        <v>13872.353210108638</v>
      </c>
      <c r="L117" s="227">
        <f>INDEX([1]FC.ServVolumes!AA$12:AA$611,MATCH($A117,[1]FC.ServVolumes!$B$12:$B$611,0))</f>
        <v>14295.198927351425</v>
      </c>
      <c r="M117" s="83">
        <v>14724.536995657938</v>
      </c>
      <c r="N117" s="83">
        <v>15160.444139279261</v>
      </c>
      <c r="O117" s="83">
        <v>0</v>
      </c>
      <c r="P117" s="83">
        <v>0</v>
      </c>
      <c r="Q117" s="83">
        <v>0</v>
      </c>
      <c r="R117" s="25"/>
      <c r="S117" s="11"/>
      <c r="T117" s="11"/>
      <c r="U117" s="11"/>
      <c r="V117" s="11"/>
      <c r="W117" s="11"/>
      <c r="X117" s="11"/>
      <c r="Y117" s="11"/>
      <c r="Z117" s="11"/>
      <c r="AA117" s="11"/>
      <c r="AB117" s="11"/>
      <c r="AC117" s="11"/>
      <c r="AD117" s="11"/>
      <c r="AE117" s="11"/>
      <c r="AF117" s="11"/>
      <c r="AG117" s="11"/>
    </row>
    <row r="118" spans="1:33" ht="15" thickBot="1" x14ac:dyDescent="0.4">
      <c r="A118" s="8" t="str">
        <v>WN333</v>
      </c>
      <c r="B118" t="s">
        <v>296</v>
      </c>
      <c r="C118" s="226">
        <v>1561.5589531384544</v>
      </c>
      <c r="D118" s="226">
        <v>2065.8577180064176</v>
      </c>
      <c r="E118" s="227">
        <f>INDEX([1]FC.ServVolumes!T$12:T$611,MATCH($A118,[1]FC.ServVolumes!$B$12:$B$611,0))</f>
        <v>2266.14235611615</v>
      </c>
      <c r="F118" s="227">
        <f>INDEX([1]FC.ServVolumes!U$12:U$611,MATCH($A118,[1]FC.ServVolumes!$B$12:$B$611,0))</f>
        <v>2419.3306713589054</v>
      </c>
      <c r="G118" s="227">
        <f>INDEX([1]FC.ServVolumes!V$12:V$611,MATCH($A118,[1]FC.ServVolumes!$B$12:$B$611,0))</f>
        <v>2726.134230743678</v>
      </c>
      <c r="H118" s="227">
        <f>INDEX([1]FC.ServVolumes!W$12:W$611,MATCH($A118,[1]FC.ServVolumes!$B$12:$B$611,0))</f>
        <v>2987.8783283243356</v>
      </c>
      <c r="I118" s="227">
        <f>INDEX([1]FC.ServVolumes!X$12:X$611,MATCH($A118,[1]FC.ServVolumes!$B$12:$B$611,0))</f>
        <v>3192.8936102695639</v>
      </c>
      <c r="J118" s="227">
        <f>INDEX([1]FC.ServVolumes!Y$12:Y$611,MATCH($A118,[1]FC.ServVolumes!$B$12:$B$611,0))</f>
        <v>3406.9597864962038</v>
      </c>
      <c r="K118" s="227">
        <f>INDEX([1]FC.ServVolumes!Z$12:Z$611,MATCH($A118,[1]FC.ServVolumes!$B$12:$B$611,0))</f>
        <v>3591.1339498222537</v>
      </c>
      <c r="L118" s="227">
        <f>INDEX([1]FC.ServVolumes!AA$12:AA$611,MATCH($A118,[1]FC.ServVolumes!$B$12:$B$611,0))</f>
        <v>3700.5959558516993</v>
      </c>
      <c r="M118" s="83">
        <v>3811.7386358061808</v>
      </c>
      <c r="N118" s="83">
        <v>3924.5818512808187</v>
      </c>
      <c r="O118" s="83">
        <v>0</v>
      </c>
      <c r="P118" s="83">
        <v>0</v>
      </c>
      <c r="Q118" s="83">
        <v>0</v>
      </c>
      <c r="R118" s="25"/>
      <c r="S118" s="11"/>
      <c r="T118" s="11"/>
      <c r="U118" s="11"/>
      <c r="V118" s="11"/>
      <c r="W118" s="11"/>
      <c r="X118" s="11"/>
      <c r="Y118" s="11"/>
      <c r="Z118" s="11"/>
      <c r="AA118" s="11"/>
      <c r="AB118" s="11"/>
      <c r="AC118" s="11"/>
      <c r="AD118" s="11"/>
      <c r="AE118" s="11"/>
      <c r="AF118" s="11"/>
      <c r="AG118" s="11"/>
    </row>
    <row r="119" spans="1:33" ht="15" thickBot="1" x14ac:dyDescent="0.4">
      <c r="A119" s="8" t="str">
        <v>WX335</v>
      </c>
      <c r="B119" t="s">
        <v>297</v>
      </c>
      <c r="C119" s="226">
        <v>686.58745748969091</v>
      </c>
      <c r="D119" s="226">
        <v>830.09399611130073</v>
      </c>
      <c r="E119" s="227">
        <f>INDEX([1]FC.ServVolumes!T$12:T$611,MATCH($A119,[1]FC.ServVolumes!$B$12:$B$611,0))</f>
        <v>1041.2414365717129</v>
      </c>
      <c r="F119" s="227">
        <f>INDEX([1]FC.ServVolumes!U$12:U$611,MATCH($A119,[1]FC.ServVolumes!$B$12:$B$611,0))</f>
        <v>1114.3871567151809</v>
      </c>
      <c r="G119" s="227">
        <f>INDEX([1]FC.ServVolumes!V$12:V$611,MATCH($A119,[1]FC.ServVolumes!$B$12:$B$611,0))</f>
        <v>1255.7063861452177</v>
      </c>
      <c r="H119" s="227">
        <f>INDEX([1]FC.ServVolumes!W$12:W$611,MATCH($A119,[1]FC.ServVolumes!$B$12:$B$611,0))</f>
        <v>1376.2704182318503</v>
      </c>
      <c r="I119" s="227">
        <f>INDEX([1]FC.ServVolumes!X$12:X$611,MATCH($A119,[1]FC.ServVolumes!$B$12:$B$611,0))</f>
        <v>1470.7041390269401</v>
      </c>
      <c r="J119" s="227">
        <f>INDEX([1]FC.ServVolumes!Y$12:Y$611,MATCH($A119,[1]FC.ServVolumes!$B$12:$B$611,0))</f>
        <v>1569.306864275781</v>
      </c>
      <c r="K119" s="227">
        <f>INDEX([1]FC.ServVolumes!Z$12:Z$611,MATCH($A119,[1]FC.ServVolumes!$B$12:$B$611,0))</f>
        <v>1654.1407915429588</v>
      </c>
      <c r="L119" s="227">
        <f>INDEX([1]FC.ServVolumes!AA$12:AA$611,MATCH($A119,[1]FC.ServVolumes!$B$12:$B$611,0))</f>
        <v>1704.5609573812144</v>
      </c>
      <c r="M119" s="83">
        <v>1755.7552718130698</v>
      </c>
      <c r="N119" s="83">
        <v>1807.7328834459383</v>
      </c>
      <c r="O119" s="83">
        <v>0</v>
      </c>
      <c r="P119" s="83">
        <v>0</v>
      </c>
      <c r="Q119" s="83">
        <v>0</v>
      </c>
      <c r="R119" s="25"/>
      <c r="S119" s="11"/>
      <c r="T119" s="11"/>
      <c r="U119" s="11"/>
      <c r="V119" s="11"/>
      <c r="W119" s="11"/>
      <c r="X119" s="11"/>
      <c r="Y119" s="11"/>
      <c r="Z119" s="11"/>
      <c r="AA119" s="11"/>
      <c r="AB119" s="11"/>
      <c r="AC119" s="11"/>
      <c r="AD119" s="11"/>
      <c r="AE119" s="11"/>
      <c r="AF119" s="11"/>
      <c r="AG119" s="11"/>
    </row>
    <row r="120" spans="1:33" x14ac:dyDescent="0.35">
      <c r="A120" s="8" t="str">
        <v>WN348</v>
      </c>
      <c r="B120" t="s">
        <v>298</v>
      </c>
      <c r="C120" s="83">
        <v>25553.733726530962</v>
      </c>
      <c r="D120" s="83">
        <v>58942.234491393428</v>
      </c>
      <c r="E120" s="227">
        <f>INDEX([1]FC.ServVolumes!T$12:T$611,MATCH($A120,[1]FC.ServVolumes!$B$12:$B$611,0))</f>
        <v>82447.147493545359</v>
      </c>
      <c r="F120" s="227">
        <f>INDEX([1]FC.ServVolumes!U$12:U$611,MATCH($A120,[1]FC.ServVolumes!$B$12:$B$611,0))</f>
        <v>107434.52467742437</v>
      </c>
      <c r="G120" s="227">
        <f>INDEX([1]FC.ServVolumes!V$12:V$611,MATCH($A120,[1]FC.ServVolumes!$B$12:$B$611,0))</f>
        <v>120571.53912291866</v>
      </c>
      <c r="H120" s="227">
        <f>INDEX([1]FC.ServVolumes!W$12:W$611,MATCH($A120,[1]FC.ServVolumes!$B$12:$B$611,0))</f>
        <v>161718.6929110972</v>
      </c>
      <c r="I120" s="227">
        <f>INDEX([1]FC.ServVolumes!X$12:X$611,MATCH($A120,[1]FC.ServVolumes!$B$12:$B$611,0))</f>
        <v>199972.56063134977</v>
      </c>
      <c r="J120" s="227">
        <f>INDEX([1]FC.ServVolumes!Y$12:Y$611,MATCH($A120,[1]FC.ServVolumes!$B$12:$B$611,0))</f>
        <v>201260.18182484395</v>
      </c>
      <c r="K120" s="227">
        <f>INDEX([1]FC.ServVolumes!Z$12:Z$611,MATCH($A120,[1]FC.ServVolumes!$B$12:$B$611,0))</f>
        <v>123157.94113179903</v>
      </c>
      <c r="L120" s="227">
        <f>INDEX([1]FC.ServVolumes!AA$12:AA$611,MATCH($A120,[1]FC.ServVolumes!$B$12:$B$611,0))</f>
        <v>41787.52577884608</v>
      </c>
      <c r="M120" s="83">
        <v>0</v>
      </c>
      <c r="N120" s="83">
        <v>0</v>
      </c>
      <c r="O120" s="83">
        <v>0</v>
      </c>
      <c r="P120" s="83">
        <v>0</v>
      </c>
      <c r="Q120" s="83">
        <v>0</v>
      </c>
      <c r="R120" s="25"/>
      <c r="S120" s="11"/>
      <c r="T120" s="11"/>
      <c r="U120" s="11"/>
      <c r="V120" s="11"/>
      <c r="W120" s="11"/>
      <c r="X120" s="11"/>
      <c r="Y120" s="11"/>
      <c r="Z120" s="11"/>
      <c r="AA120" s="11"/>
      <c r="AB120" s="11"/>
      <c r="AC120" s="11"/>
      <c r="AD120" s="11"/>
      <c r="AE120" s="11"/>
      <c r="AF120" s="11"/>
      <c r="AG120" s="11"/>
    </row>
    <row r="121" spans="1:33" x14ac:dyDescent="0.35">
      <c r="A121" s="8" t="str">
        <v>WN350</v>
      </c>
      <c r="B121" t="s">
        <v>299</v>
      </c>
      <c r="C121" s="83">
        <v>69461.117763956776</v>
      </c>
      <c r="D121" s="83">
        <v>151373.6151785453</v>
      </c>
      <c r="E121" s="227">
        <f>INDEX([1]FC.ServVolumes!T$12:T$611,MATCH($A121,[1]FC.ServVolumes!$B$12:$B$611,0))</f>
        <v>209109.19314467561</v>
      </c>
      <c r="F121" s="227">
        <f>INDEX([1]FC.ServVolumes!U$12:U$611,MATCH($A121,[1]FC.ServVolumes!$B$12:$B$611,0))</f>
        <v>254931.66957058405</v>
      </c>
      <c r="G121" s="227">
        <f>INDEX([1]FC.ServVolumes!V$12:V$611,MATCH($A121,[1]FC.ServVolumes!$B$12:$B$611,0))</f>
        <v>283638.3019433117</v>
      </c>
      <c r="H121" s="227">
        <f>INDEX([1]FC.ServVolumes!W$12:W$611,MATCH($A121,[1]FC.ServVolumes!$B$12:$B$611,0))</f>
        <v>321917.22229170369</v>
      </c>
      <c r="I121" s="227">
        <f>INDEX([1]FC.ServVolumes!X$12:X$611,MATCH($A121,[1]FC.ServVolumes!$B$12:$B$611,0))</f>
        <v>337692.04865350254</v>
      </c>
      <c r="J121" s="227">
        <f>INDEX([1]FC.ServVolumes!Y$12:Y$611,MATCH($A121,[1]FC.ServVolumes!$B$12:$B$611,0))</f>
        <v>341834.67750618252</v>
      </c>
      <c r="K121" s="227">
        <f>INDEX([1]FC.ServVolumes!Z$12:Z$611,MATCH($A121,[1]FC.ServVolumes!$B$12:$B$611,0))</f>
        <v>355587.34556366265</v>
      </c>
      <c r="L121" s="227">
        <f>INDEX([1]FC.ServVolumes!AA$12:AA$611,MATCH($A121,[1]FC.ServVolumes!$B$12:$B$611,0))</f>
        <v>326723.07184072427</v>
      </c>
      <c r="M121" s="83">
        <v>214571.84259071309</v>
      </c>
      <c r="N121" s="83">
        <v>65271.762559648349</v>
      </c>
      <c r="O121" s="83">
        <v>0</v>
      </c>
      <c r="P121" s="83">
        <v>0</v>
      </c>
      <c r="Q121" s="83">
        <v>0</v>
      </c>
      <c r="R121" s="25"/>
      <c r="S121" s="11"/>
      <c r="T121" s="11"/>
      <c r="U121" s="11"/>
      <c r="V121" s="11"/>
      <c r="W121" s="11"/>
      <c r="X121" s="11"/>
      <c r="Y121" s="11"/>
      <c r="Z121" s="11"/>
      <c r="AA121" s="11"/>
      <c r="AB121" s="11"/>
      <c r="AC121" s="11"/>
      <c r="AD121" s="11"/>
      <c r="AE121" s="11"/>
      <c r="AF121" s="11"/>
      <c r="AG121" s="11"/>
    </row>
    <row r="122" spans="1:33" x14ac:dyDescent="0.35">
      <c r="A122" s="8" t="str">
        <v>WX349</v>
      </c>
      <c r="B122" t="s">
        <v>300</v>
      </c>
      <c r="C122" s="83">
        <v>17322.888771499522</v>
      </c>
      <c r="D122" s="83">
        <v>39956.970005442068</v>
      </c>
      <c r="E122" s="227">
        <f>INDEX([1]FC.ServVolumes!T$12:T$611,MATCH($A122,[1]FC.ServVolumes!$B$12:$B$611,0))</f>
        <v>57571.91025698022</v>
      </c>
      <c r="F122" s="227">
        <f>INDEX([1]FC.ServVolumes!U$12:U$611,MATCH($A122,[1]FC.ServVolumes!$B$12:$B$611,0))</f>
        <v>72829.917581621165</v>
      </c>
      <c r="G122" s="227">
        <f>INDEX([1]FC.ServVolumes!V$12:V$611,MATCH($A122,[1]FC.ServVolumes!$B$12:$B$611,0))</f>
        <v>81735.506192048226</v>
      </c>
      <c r="H122" s="227">
        <f>INDEX([1]FC.ServVolumes!W$12:W$611,MATCH($A122,[1]FC.ServVolumes!$B$12:$B$611,0))</f>
        <v>109629.1821598915</v>
      </c>
      <c r="I122" s="227">
        <f>INDEX([1]FC.ServVolumes!X$12:X$611,MATCH($A122,[1]FC.ServVolumes!$B$12:$B$611,0))</f>
        <v>135561.49806680658</v>
      </c>
      <c r="J122" s="227">
        <f>INDEX([1]FC.ServVolumes!Y$12:Y$611,MATCH($A122,[1]FC.ServVolumes!$B$12:$B$611,0))</f>
        <v>136434.3771127194</v>
      </c>
      <c r="K122" s="227">
        <f>INDEX([1]FC.ServVolumes!Z$12:Z$611,MATCH($A122,[1]FC.ServVolumes!$B$12:$B$611,0))</f>
        <v>83488.829397091278</v>
      </c>
      <c r="L122" s="227">
        <f>INDEX([1]FC.ServVolumes!AA$12:AA$611,MATCH($A122,[1]FC.ServVolumes!$B$12:$B$611,0))</f>
        <v>28327.784458032304</v>
      </c>
      <c r="M122" s="83">
        <v>0</v>
      </c>
      <c r="N122" s="83">
        <v>0</v>
      </c>
      <c r="O122" s="83">
        <v>0</v>
      </c>
      <c r="P122" s="83">
        <v>0</v>
      </c>
      <c r="Q122" s="83">
        <v>0</v>
      </c>
      <c r="R122" s="25"/>
      <c r="S122" s="11"/>
      <c r="T122" s="11"/>
      <c r="U122" s="11"/>
      <c r="V122" s="11"/>
      <c r="W122" s="11"/>
      <c r="X122" s="11"/>
      <c r="Y122" s="11"/>
      <c r="Z122" s="11"/>
      <c r="AA122" s="11"/>
      <c r="AB122" s="11"/>
      <c r="AC122" s="11"/>
      <c r="AD122" s="11"/>
      <c r="AE122" s="11"/>
      <c r="AF122" s="11"/>
      <c r="AG122" s="11"/>
    </row>
    <row r="123" spans="1:33" ht="15" thickBot="1" x14ac:dyDescent="0.4">
      <c r="A123" s="8" t="str">
        <v>WX351</v>
      </c>
      <c r="B123" t="s">
        <v>301</v>
      </c>
      <c r="C123" s="83">
        <v>48344.561178567252</v>
      </c>
      <c r="D123" s="83">
        <v>105355.21505266393</v>
      </c>
      <c r="E123" s="227">
        <f>INDEX([1]FC.ServVolumes!T$12:T$611,MATCH($A123,[1]FC.ServVolumes!$B$12:$B$611,0))</f>
        <v>180016.02997843258</v>
      </c>
      <c r="F123" s="227">
        <f>INDEX([1]FC.ServVolumes!U$12:U$611,MATCH($A123,[1]FC.ServVolumes!$B$12:$B$611,0))</f>
        <v>177431.05916882586</v>
      </c>
      <c r="G123" s="227">
        <f>INDEX([1]FC.ServVolumes!V$12:V$611,MATCH($A123,[1]FC.ServVolumes!$B$12:$B$611,0))</f>
        <v>197410.71958388045</v>
      </c>
      <c r="H123" s="227">
        <f>INDEX([1]FC.ServVolumes!W$12:W$611,MATCH($A123,[1]FC.ServVolumes!$B$12:$B$611,0))</f>
        <v>224052.64050604272</v>
      </c>
      <c r="I123" s="227">
        <f>INDEX([1]FC.ServVolumes!X$12:X$611,MATCH($A123,[1]FC.ServVolumes!$B$12:$B$611,0))</f>
        <v>235031.83408482766</v>
      </c>
      <c r="J123" s="227">
        <f>INDEX([1]FC.ServVolumes!Y$12:Y$611,MATCH($A123,[1]FC.ServVolumes!$B$12:$B$611,0))</f>
        <v>237915.08129500152</v>
      </c>
      <c r="K123" s="227">
        <f>INDEX([1]FC.ServVolumes!Z$12:Z$611,MATCH($A123,[1]FC.ServVolumes!$B$12:$B$611,0))</f>
        <v>247486.8636629837</v>
      </c>
      <c r="L123" s="227">
        <f>INDEX([1]FC.ServVolumes!AA$12:AA$611,MATCH($A123,[1]FC.ServVolumes!$B$12:$B$611,0))</f>
        <v>227397.4857232928</v>
      </c>
      <c r="M123" s="83">
        <v>149340.83851883188</v>
      </c>
      <c r="N123" s="83">
        <v>45428.792681122613</v>
      </c>
      <c r="O123" s="83">
        <v>0</v>
      </c>
      <c r="P123" s="83">
        <v>0</v>
      </c>
      <c r="Q123" s="83">
        <v>0</v>
      </c>
      <c r="R123" s="25"/>
      <c r="S123" s="11"/>
      <c r="T123" s="11"/>
      <c r="U123" s="11"/>
      <c r="V123" s="11"/>
      <c r="W123" s="11"/>
      <c r="X123" s="11"/>
      <c r="Y123" s="11"/>
      <c r="Z123" s="11"/>
      <c r="AA123" s="11"/>
      <c r="AB123" s="11"/>
      <c r="AC123" s="11"/>
      <c r="AD123" s="11"/>
      <c r="AE123" s="11"/>
      <c r="AF123" s="11"/>
      <c r="AG123" s="11"/>
    </row>
    <row r="124" spans="1:33" ht="15" thickBot="1" x14ac:dyDescent="0.4">
      <c r="A124" s="8" t="str">
        <v>WX355</v>
      </c>
      <c r="B124" t="s">
        <v>302</v>
      </c>
      <c r="C124" s="226">
        <v>8979.937899940016</v>
      </c>
      <c r="D124" s="226">
        <v>22355.157673755362</v>
      </c>
      <c r="E124" s="227">
        <f>INDEX([1]FC.ServVolumes!T$12:T$611,MATCH($A124,[1]FC.ServVolumes!$B$12:$B$611,0))</f>
        <v>26525.255482829689</v>
      </c>
      <c r="F124" s="227">
        <f>INDEX([1]FC.ServVolumes!U$12:U$611,MATCH($A124,[1]FC.ServVolumes!$B$12:$B$611,0))</f>
        <v>35618.343474586931</v>
      </c>
      <c r="G124" s="227">
        <f>INDEX([1]FC.ServVolumes!V$12:V$611,MATCH($A124,[1]FC.ServVolumes!$B$12:$B$611,0))</f>
        <v>37712.674181758215</v>
      </c>
      <c r="H124" s="227">
        <f>INDEX([1]FC.ServVolumes!W$12:W$611,MATCH($A124,[1]FC.ServVolumes!$B$12:$B$611,0))</f>
        <v>22274.019200513991</v>
      </c>
      <c r="I124" s="227">
        <f>INDEX([1]FC.ServVolumes!X$12:X$611,MATCH($A124,[1]FC.ServVolumes!$B$12:$B$611,0))</f>
        <v>26701.334389380496</v>
      </c>
      <c r="J124" s="227">
        <f>INDEX([1]FC.ServVolumes!Y$12:Y$611,MATCH($A124,[1]FC.ServVolumes!$B$12:$B$611,0))</f>
        <v>37124.002285163529</v>
      </c>
      <c r="K124" s="227">
        <f>INDEX([1]FC.ServVolumes!Z$12:Z$611,MATCH($A124,[1]FC.ServVolumes!$B$12:$B$611,0))</f>
        <v>33410.419447594642</v>
      </c>
      <c r="L124" s="227">
        <f>INDEX([1]FC.ServVolumes!AA$12:AA$611,MATCH($A124,[1]FC.ServVolumes!$B$12:$B$611,0))</f>
        <v>0</v>
      </c>
      <c r="M124" s="83">
        <v>0</v>
      </c>
      <c r="N124" s="83">
        <v>0</v>
      </c>
      <c r="O124" s="83">
        <v>0</v>
      </c>
      <c r="P124" s="83">
        <v>0</v>
      </c>
      <c r="Q124" s="83">
        <v>0</v>
      </c>
      <c r="R124" s="25"/>
      <c r="S124" s="11"/>
      <c r="T124" s="11"/>
      <c r="U124" s="11"/>
      <c r="V124" s="11"/>
      <c r="W124" s="11"/>
      <c r="X124" s="11"/>
      <c r="Y124" s="11"/>
      <c r="Z124" s="11"/>
      <c r="AA124" s="11"/>
      <c r="AB124" s="11"/>
      <c r="AC124" s="11"/>
      <c r="AD124" s="11"/>
      <c r="AE124" s="11"/>
      <c r="AF124" s="11"/>
      <c r="AG124" s="11"/>
    </row>
    <row r="125" spans="1:33" ht="15" thickBot="1" x14ac:dyDescent="0.4">
      <c r="A125" s="8" t="str">
        <v>WN354</v>
      </c>
      <c r="B125" t="s">
        <v>303</v>
      </c>
      <c r="C125" s="226">
        <v>11899.18534627131</v>
      </c>
      <c r="D125" s="226">
        <v>30229.881166369247</v>
      </c>
      <c r="E125" s="227">
        <f>INDEX([1]FC.ServVolumes!T$12:T$611,MATCH($A125,[1]FC.ServVolumes!$B$12:$B$611,0))</f>
        <v>56006.80375048166</v>
      </c>
      <c r="F125" s="227">
        <f>INDEX([1]FC.ServVolumes!U$12:U$611,MATCH($A125,[1]FC.ServVolumes!$B$12:$B$611,0))</f>
        <v>51525.111301833218</v>
      </c>
      <c r="G125" s="227">
        <f>INDEX([1]FC.ServVolumes!V$12:V$611,MATCH($A125,[1]FC.ServVolumes!$B$12:$B$611,0))</f>
        <v>54559.39169457581</v>
      </c>
      <c r="H125" s="227">
        <f>INDEX([1]FC.ServVolumes!W$12:W$611,MATCH($A125,[1]FC.ServVolumes!$B$12:$B$611,0))</f>
        <v>32253.681226750574</v>
      </c>
      <c r="I125" s="227">
        <f>INDEX([1]FC.ServVolumes!X$12:X$611,MATCH($A125,[1]FC.ServVolumes!$B$12:$B$611,0))</f>
        <v>38701.749978211868</v>
      </c>
      <c r="J125" s="227">
        <f>INDEX([1]FC.ServVolumes!Y$12:Y$611,MATCH($A125,[1]FC.ServVolumes!$B$12:$B$611,0))</f>
        <v>53808.370180657912</v>
      </c>
      <c r="K125" s="227">
        <f>INDEX([1]FC.ServVolumes!Z$12:Z$611,MATCH($A125,[1]FC.ServVolumes!$B$12:$B$611,0))</f>
        <v>48291.890639602236</v>
      </c>
      <c r="L125" s="227">
        <f>INDEX([1]FC.ServVolumes!AA$12:AA$611,MATCH($A125,[1]FC.ServVolumes!$B$12:$B$611,0))</f>
        <v>0</v>
      </c>
      <c r="M125" s="83">
        <v>0</v>
      </c>
      <c r="N125" s="83">
        <v>0</v>
      </c>
      <c r="O125" s="83">
        <v>0</v>
      </c>
      <c r="P125" s="83">
        <v>0</v>
      </c>
      <c r="Q125" s="83">
        <v>0</v>
      </c>
      <c r="R125" s="25"/>
      <c r="S125" s="11"/>
      <c r="T125" s="11"/>
      <c r="U125" s="11"/>
      <c r="V125" s="11"/>
      <c r="W125" s="11"/>
      <c r="X125" s="11"/>
      <c r="Y125" s="11"/>
      <c r="Z125" s="11"/>
      <c r="AA125" s="11"/>
      <c r="AB125" s="11"/>
      <c r="AC125" s="11"/>
      <c r="AD125" s="11"/>
      <c r="AE125" s="11"/>
      <c r="AF125" s="11"/>
      <c r="AG125" s="11"/>
    </row>
    <row r="126" spans="1:33" ht="15" thickBot="1" x14ac:dyDescent="0.4">
      <c r="A126" s="8" t="str">
        <v>WN158</v>
      </c>
      <c r="B126" t="s">
        <v>304</v>
      </c>
      <c r="C126" s="226">
        <v>258288.94406702282</v>
      </c>
      <c r="D126" s="226">
        <v>212058.67111397945</v>
      </c>
      <c r="E126" s="227">
        <f>INDEX([1]FC.ServVolumes!T$12:T$611,MATCH($A126,[1]FC.ServVolumes!$B$12:$B$611,0))</f>
        <v>191677.8968357589</v>
      </c>
      <c r="F126" s="227">
        <f>INDEX([1]FC.ServVolumes!U$12:U$611,MATCH($A126,[1]FC.ServVolumes!$B$12:$B$611,0))</f>
        <v>166828.79814796388</v>
      </c>
      <c r="G126" s="227">
        <f>INDEX([1]FC.ServVolumes!V$12:V$611,MATCH($A126,[1]FC.ServVolumes!$B$12:$B$611,0))</f>
        <v>148331.30562377154</v>
      </c>
      <c r="H126" s="227">
        <f>INDEX([1]FC.ServVolumes!W$12:W$611,MATCH($A126,[1]FC.ServVolumes!$B$12:$B$611,0))</f>
        <v>133822.08993225827</v>
      </c>
      <c r="I126" s="227">
        <f>INDEX([1]FC.ServVolumes!X$12:X$611,MATCH($A126,[1]FC.ServVolumes!$B$12:$B$611,0))</f>
        <v>121675.79410725755</v>
      </c>
      <c r="J126" s="227">
        <f>INDEX([1]FC.ServVolumes!Y$12:Y$611,MATCH($A126,[1]FC.ServVolumes!$B$12:$B$611,0))</f>
        <v>113281.89582317423</v>
      </c>
      <c r="K126" s="227">
        <f>INDEX([1]FC.ServVolumes!Z$12:Z$611,MATCH($A126,[1]FC.ServVolumes!$B$12:$B$611,0))</f>
        <v>106521.96505427579</v>
      </c>
      <c r="L126" s="227">
        <f>INDEX([1]FC.ServVolumes!AA$12:AA$611,MATCH($A126,[1]FC.ServVolumes!$B$12:$B$611,0))</f>
        <v>100638.72924434213</v>
      </c>
      <c r="M126" s="83">
        <v>76076.218658744125</v>
      </c>
      <c r="N126" s="83">
        <v>42345.576802889627</v>
      </c>
      <c r="O126" s="83">
        <v>4021.9211395824477</v>
      </c>
      <c r="P126" s="83">
        <v>0</v>
      </c>
      <c r="Q126" s="83">
        <v>0</v>
      </c>
      <c r="R126" s="25"/>
      <c r="S126" s="11"/>
      <c r="T126" s="11"/>
      <c r="U126" s="11"/>
      <c r="V126" s="11"/>
      <c r="W126" s="11"/>
      <c r="X126" s="11"/>
      <c r="Y126" s="11"/>
      <c r="Z126" s="11"/>
      <c r="AA126" s="11"/>
      <c r="AB126" s="11"/>
      <c r="AC126" s="11"/>
      <c r="AD126" s="11"/>
      <c r="AE126" s="11"/>
      <c r="AF126" s="11"/>
      <c r="AG126" s="11"/>
    </row>
    <row r="127" spans="1:33" ht="15" thickBot="1" x14ac:dyDescent="0.4">
      <c r="A127" s="8" t="str">
        <v>WX135</v>
      </c>
      <c r="B127" t="s">
        <v>305</v>
      </c>
      <c r="C127" s="226">
        <v>48434.907878775739</v>
      </c>
      <c r="D127" s="226">
        <v>38119.67231617793</v>
      </c>
      <c r="E127" s="227">
        <f>INDEX([1]FC.ServVolumes!T$12:T$611,MATCH($A127,[1]FC.ServVolumes!$B$12:$B$611,0))</f>
        <v>29841.497089040651</v>
      </c>
      <c r="F127" s="227">
        <f>INDEX([1]FC.ServVolumes!U$12:U$611,MATCH($A127,[1]FC.ServVolumes!$B$12:$B$611,0))</f>
        <v>25398.973266540394</v>
      </c>
      <c r="G127" s="227">
        <f>INDEX([1]FC.ServVolumes!V$12:V$611,MATCH($A127,[1]FC.ServVolumes!$B$12:$B$611,0))</f>
        <v>22582.80889123091</v>
      </c>
      <c r="H127" s="227">
        <f>INDEX([1]FC.ServVolumes!W$12:W$611,MATCH($A127,[1]FC.ServVolumes!$B$12:$B$611,0))</f>
        <v>20373.842660230632</v>
      </c>
      <c r="I127" s="227">
        <f>INDEX([1]FC.ServVolumes!X$12:X$611,MATCH($A127,[1]FC.ServVolumes!$B$12:$B$611,0))</f>
        <v>18524.620904925137</v>
      </c>
      <c r="J127" s="227">
        <f>INDEX([1]FC.ServVolumes!Y$12:Y$611,MATCH($A127,[1]FC.ServVolumes!$B$12:$B$611,0))</f>
        <v>17246.685677396832</v>
      </c>
      <c r="K127" s="227">
        <f>INDEX([1]FC.ServVolumes!Z$12:Z$611,MATCH($A127,[1]FC.ServVolumes!$B$12:$B$611,0))</f>
        <v>16217.515037861116</v>
      </c>
      <c r="L127" s="227">
        <f>INDEX([1]FC.ServVolumes!AA$12:AA$611,MATCH($A127,[1]FC.ServVolumes!$B$12:$B$611,0))</f>
        <v>15321.817468160185</v>
      </c>
      <c r="M127" s="83">
        <v>11582.27995036663</v>
      </c>
      <c r="N127" s="83">
        <v>6446.9335337350658</v>
      </c>
      <c r="O127" s="83">
        <v>612.320346597396</v>
      </c>
      <c r="P127" s="83">
        <v>0</v>
      </c>
      <c r="Q127" s="83">
        <v>0</v>
      </c>
      <c r="R127" s="25"/>
      <c r="S127" s="11"/>
      <c r="T127" s="11"/>
      <c r="U127" s="11"/>
      <c r="V127" s="11"/>
      <c r="W127" s="11"/>
      <c r="X127" s="11"/>
      <c r="Y127" s="11"/>
      <c r="Z127" s="11"/>
      <c r="AA127" s="11"/>
      <c r="AB127" s="11"/>
      <c r="AC127" s="11"/>
      <c r="AD127" s="11"/>
      <c r="AE127" s="11"/>
      <c r="AF127" s="11"/>
      <c r="AG127" s="11"/>
    </row>
    <row r="128" spans="1:33" ht="15" thickBot="1" x14ac:dyDescent="0.4">
      <c r="A128" s="8" t="str">
        <v>WN138</v>
      </c>
      <c r="B128" t="s">
        <v>306</v>
      </c>
      <c r="C128" s="226">
        <v>28545.989796273599</v>
      </c>
      <c r="D128" s="226">
        <v>23154.269557229505</v>
      </c>
      <c r="E128" s="227">
        <f>INDEX([1]FC.ServVolumes!T$12:T$611,MATCH($A128,[1]FC.ServVolumes!$B$12:$B$611,0))</f>
        <v>20005.083039487752</v>
      </c>
      <c r="F128" s="227">
        <f>INDEX([1]FC.ServVolumes!U$12:U$611,MATCH($A128,[1]FC.ServVolumes!$B$12:$B$611,0))</f>
        <v>14969.34470314542</v>
      </c>
      <c r="G128" s="227">
        <f>INDEX([1]FC.ServVolumes!V$12:V$611,MATCH($A128,[1]FC.ServVolumes!$B$12:$B$611,0))</f>
        <v>13309.587246324885</v>
      </c>
      <c r="H128" s="227">
        <f>INDEX([1]FC.ServVolumes!W$12:W$611,MATCH($A128,[1]FC.ServVolumes!$B$12:$B$611,0))</f>
        <v>12007.693008221489</v>
      </c>
      <c r="I128" s="227">
        <f>INDEX([1]FC.ServVolumes!X$12:X$611,MATCH($A128,[1]FC.ServVolumes!$B$12:$B$611,0))</f>
        <v>10917.820689477399</v>
      </c>
      <c r="J128" s="227">
        <f>INDEX([1]FC.ServVolumes!Y$12:Y$611,MATCH($A128,[1]FC.ServVolumes!$B$12:$B$611,0))</f>
        <v>10164.646428123902</v>
      </c>
      <c r="K128" s="227">
        <f>INDEX([1]FC.ServVolumes!Z$12:Z$611,MATCH($A128,[1]FC.ServVolumes!$B$12:$B$611,0))</f>
        <v>9558.0860801959006</v>
      </c>
      <c r="L128" s="227">
        <f>INDEX([1]FC.ServVolumes!AA$12:AA$611,MATCH($A128,[1]FC.ServVolumes!$B$12:$B$611,0))</f>
        <v>9030.1905022952778</v>
      </c>
      <c r="M128" s="83">
        <v>0</v>
      </c>
      <c r="N128" s="83">
        <v>0</v>
      </c>
      <c r="O128" s="83">
        <v>0</v>
      </c>
      <c r="P128" s="83">
        <v>0</v>
      </c>
      <c r="Q128" s="83">
        <v>0</v>
      </c>
      <c r="R128" s="25"/>
      <c r="S128" s="11"/>
      <c r="T128" s="11"/>
      <c r="U128" s="11"/>
      <c r="V128" s="11"/>
      <c r="W128" s="11"/>
      <c r="X128" s="11"/>
      <c r="Y128" s="11"/>
      <c r="Z128" s="11"/>
      <c r="AA128" s="11"/>
      <c r="AB128" s="11"/>
      <c r="AC128" s="11"/>
      <c r="AD128" s="11"/>
      <c r="AE128" s="11"/>
      <c r="AF128" s="11"/>
      <c r="AG128" s="11"/>
    </row>
    <row r="129" spans="1:33" ht="15" thickBot="1" x14ac:dyDescent="0.4">
      <c r="A129" s="8" t="str">
        <v>WX134</v>
      </c>
      <c r="B129" t="s">
        <v>307</v>
      </c>
      <c r="C129" s="226">
        <v>1216.5215860510798</v>
      </c>
      <c r="D129" s="226">
        <v>1335.7184493604389</v>
      </c>
      <c r="E129" s="227">
        <f>INDEX([1]FC.ServVolumes!T$12:T$611,MATCH($A129,[1]FC.ServVolumes!$B$12:$B$611,0))</f>
        <v>872.16888380370153</v>
      </c>
      <c r="F129" s="227">
        <f>INDEX([1]FC.ServVolumes!U$12:U$611,MATCH($A129,[1]FC.ServVolumes!$B$12:$B$611,0))</f>
        <v>785.75114724729849</v>
      </c>
      <c r="G129" s="227">
        <f>INDEX([1]FC.ServVolumes!V$12:V$611,MATCH($A129,[1]FC.ServVolumes!$B$12:$B$611,0))</f>
        <v>698.62934253830815</v>
      </c>
      <c r="H129" s="227">
        <f>INDEX([1]FC.ServVolumes!W$12:W$611,MATCH($A129,[1]FC.ServVolumes!$B$12:$B$611,0))</f>
        <v>630.29202307171579</v>
      </c>
      <c r="I129" s="227">
        <f>INDEX([1]FC.ServVolumes!X$12:X$611,MATCH($A129,[1]FC.ServVolumes!$B$12:$B$611,0))</f>
        <v>573.08387924252736</v>
      </c>
      <c r="J129" s="227">
        <f>INDEX([1]FC.ServVolumes!Y$12:Y$611,MATCH($A129,[1]FC.ServVolumes!$B$12:$B$611,0))</f>
        <v>533.54924685402386</v>
      </c>
      <c r="K129" s="227">
        <f>INDEX([1]FC.ServVolumes!Z$12:Z$611,MATCH($A129,[1]FC.ServVolumes!$B$12:$B$611,0))</f>
        <v>501.71047911163879</v>
      </c>
      <c r="L129" s="227">
        <f>INDEX([1]FC.ServVolumes!AA$12:AA$611,MATCH($A129,[1]FC.ServVolumes!$B$12:$B$611,0))</f>
        <v>474.00087897964147</v>
      </c>
      <c r="M129" s="83">
        <v>0</v>
      </c>
      <c r="N129" s="83">
        <v>0</v>
      </c>
      <c r="O129" s="83">
        <v>0</v>
      </c>
      <c r="P129" s="83">
        <v>0</v>
      </c>
      <c r="Q129" s="83">
        <v>0</v>
      </c>
      <c r="R129" s="25"/>
      <c r="S129" s="11"/>
      <c r="T129" s="11"/>
      <c r="U129" s="11"/>
      <c r="V129" s="11"/>
      <c r="W129" s="11"/>
      <c r="X129" s="11"/>
      <c r="Y129" s="11"/>
      <c r="Z129" s="11"/>
      <c r="AA129" s="11"/>
      <c r="AB129" s="11"/>
      <c r="AC129" s="11"/>
      <c r="AD129" s="11"/>
      <c r="AE129" s="11"/>
      <c r="AF129" s="11"/>
      <c r="AG129" s="11"/>
    </row>
    <row r="130" spans="1:33" ht="15" thickBot="1" x14ac:dyDescent="0.4">
      <c r="A130" s="8" t="str">
        <v>SL121</v>
      </c>
      <c r="B130" t="s">
        <v>211</v>
      </c>
      <c r="C130" s="226">
        <v>84224.877357165591</v>
      </c>
      <c r="D130" s="226">
        <v>82760.488114388587</v>
      </c>
      <c r="E130" s="226">
        <v>74925.177760939172</v>
      </c>
      <c r="F130" s="83">
        <v>70616.348787515017</v>
      </c>
      <c r="G130" s="83">
        <v>58113.118857975962</v>
      </c>
      <c r="H130" s="83">
        <v>44913.543179542226</v>
      </c>
      <c r="I130" s="83">
        <v>33087.14443424718</v>
      </c>
      <c r="J130" s="83">
        <v>23198.163721165733</v>
      </c>
      <c r="K130" s="83">
        <v>16431.446269384425</v>
      </c>
      <c r="L130" s="83">
        <v>12533.220477238985</v>
      </c>
      <c r="M130" s="83">
        <v>9046.1077337081952</v>
      </c>
      <c r="N130" s="83">
        <v>5009.0450381231558</v>
      </c>
      <c r="O130" s="83">
        <v>207.34829336423439</v>
      </c>
      <c r="P130" s="83">
        <v>0</v>
      </c>
      <c r="Q130" s="83">
        <v>0</v>
      </c>
      <c r="R130" s="25"/>
      <c r="S130" s="11"/>
      <c r="T130" s="11"/>
      <c r="U130" s="11"/>
      <c r="V130" s="11"/>
      <c r="W130" s="11"/>
      <c r="X130" s="11"/>
      <c r="Y130" s="11"/>
      <c r="Z130" s="11"/>
      <c r="AA130" s="11"/>
      <c r="AB130" s="11"/>
      <c r="AC130" s="11"/>
      <c r="AD130" s="11"/>
      <c r="AE130" s="11"/>
      <c r="AF130" s="11"/>
      <c r="AG130" s="11"/>
    </row>
    <row r="131" spans="1:33" ht="15" thickBot="1" x14ac:dyDescent="0.4">
      <c r="A131" s="8" t="str">
        <v>SL122</v>
      </c>
      <c r="B131" t="s">
        <v>207</v>
      </c>
      <c r="C131" s="226">
        <v>1472058.4407560742</v>
      </c>
      <c r="D131" s="226">
        <v>1323340.7373994179</v>
      </c>
      <c r="E131" s="226">
        <v>1049110.08365304</v>
      </c>
      <c r="F131" s="83">
        <v>979536.5045644351</v>
      </c>
      <c r="G131" s="83">
        <v>806101.16910410824</v>
      </c>
      <c r="H131" s="83">
        <v>623006.6528371803</v>
      </c>
      <c r="I131" s="83">
        <v>458959.80692322616</v>
      </c>
      <c r="J131" s="83">
        <v>321787.35652446648</v>
      </c>
      <c r="K131" s="83">
        <v>227924.57724034556</v>
      </c>
      <c r="L131" s="83">
        <v>173851.34162275764</v>
      </c>
      <c r="M131" s="83">
        <v>125480.75483274568</v>
      </c>
      <c r="N131" s="83">
        <v>69481.678847667354</v>
      </c>
      <c r="O131" s="83">
        <v>2876.1784770343756</v>
      </c>
      <c r="P131" s="83">
        <v>0</v>
      </c>
      <c r="Q131" s="83">
        <v>0</v>
      </c>
      <c r="R131" s="25"/>
      <c r="S131" s="11"/>
      <c r="T131" s="11"/>
      <c r="U131" s="11"/>
      <c r="V131" s="11"/>
      <c r="W131" s="11"/>
      <c r="X131" s="11"/>
      <c r="Y131" s="11"/>
      <c r="Z131" s="11"/>
      <c r="AA131" s="11"/>
      <c r="AB131" s="11"/>
      <c r="AC131" s="11"/>
      <c r="AD131" s="11"/>
      <c r="AE131" s="11"/>
      <c r="AF131" s="11"/>
      <c r="AG131" s="11"/>
    </row>
    <row r="132" spans="1:33" ht="15" thickBot="1" x14ac:dyDescent="0.4">
      <c r="A132" s="8" t="str">
        <v>SL150</v>
      </c>
      <c r="B132" t="s">
        <v>213</v>
      </c>
      <c r="C132" s="226">
        <v>195205.41403033596</v>
      </c>
      <c r="D132" s="226">
        <v>116653.64305462978</v>
      </c>
      <c r="E132" s="226">
        <v>120505.0559439705</v>
      </c>
      <c r="F132" s="83">
        <v>124112.8865541797</v>
      </c>
      <c r="G132" s="83">
        <v>102137.63600030138</v>
      </c>
      <c r="H132" s="83">
        <v>78938.511904120445</v>
      </c>
      <c r="I132" s="83">
        <v>58152.836759177153</v>
      </c>
      <c r="J132" s="83">
        <v>40772.301480126531</v>
      </c>
      <c r="K132" s="83">
        <v>28879.349637427964</v>
      </c>
      <c r="L132" s="83">
        <v>22027.960917813736</v>
      </c>
      <c r="M132" s="83">
        <v>15899.130473156285</v>
      </c>
      <c r="N132" s="83">
        <v>8803.7267465076075</v>
      </c>
      <c r="O132" s="83">
        <v>364.42828967203531</v>
      </c>
      <c r="P132" s="83">
        <v>0</v>
      </c>
      <c r="Q132" s="83">
        <v>0</v>
      </c>
      <c r="R132" s="25"/>
      <c r="S132" s="11"/>
      <c r="T132" s="11"/>
      <c r="U132" s="11"/>
      <c r="V132" s="11"/>
      <c r="W132" s="11"/>
      <c r="X132" s="11"/>
      <c r="Y132" s="11"/>
      <c r="Z132" s="11"/>
      <c r="AA132" s="11"/>
      <c r="AB132" s="11"/>
      <c r="AC132" s="11"/>
      <c r="AD132" s="11"/>
      <c r="AE132" s="11"/>
      <c r="AF132" s="11"/>
      <c r="AG132" s="11"/>
    </row>
    <row r="133" spans="1:33" ht="15" thickBot="1" x14ac:dyDescent="0.4">
      <c r="A133" s="8" t="str">
        <v>SL151</v>
      </c>
      <c r="B133" t="s">
        <v>209</v>
      </c>
      <c r="C133" s="226">
        <v>552902.26812391868</v>
      </c>
      <c r="D133" s="226">
        <v>364872.03013363061</v>
      </c>
      <c r="E133" s="226">
        <v>353534.52857704787</v>
      </c>
      <c r="F133" s="83">
        <v>312562.4013248164</v>
      </c>
      <c r="G133" s="83">
        <v>257220.54864913705</v>
      </c>
      <c r="H133" s="83">
        <v>198796.52728074096</v>
      </c>
      <c r="I133" s="83">
        <v>146450.46784375465</v>
      </c>
      <c r="J133" s="83">
        <v>102679.81683436678</v>
      </c>
      <c r="K133" s="83">
        <v>72728.941546557428</v>
      </c>
      <c r="L133" s="83">
        <v>55474.596973098938</v>
      </c>
      <c r="M133" s="83">
        <v>40039.922828617331</v>
      </c>
      <c r="N133" s="83">
        <v>22171.05772731109</v>
      </c>
      <c r="O133" s="83">
        <v>917.76595076501462</v>
      </c>
      <c r="P133" s="83">
        <v>0</v>
      </c>
      <c r="Q133" s="83">
        <v>0</v>
      </c>
      <c r="R133" s="25"/>
      <c r="S133" s="11"/>
      <c r="T133" s="11"/>
      <c r="U133" s="11"/>
      <c r="V133" s="11"/>
      <c r="W133" s="11"/>
      <c r="X133" s="11"/>
      <c r="Y133" s="11"/>
      <c r="Z133" s="11"/>
      <c r="AA133" s="11"/>
      <c r="AB133" s="11"/>
      <c r="AC133" s="11"/>
      <c r="AD133" s="11"/>
      <c r="AE133" s="11"/>
      <c r="AF133" s="11"/>
      <c r="AG133" s="11"/>
    </row>
    <row r="134" spans="1:33" ht="15" thickBot="1" x14ac:dyDescent="0.4">
      <c r="A134" s="8" t="str">
        <v>SL111</v>
      </c>
      <c r="B134" t="s">
        <v>316</v>
      </c>
      <c r="C134" s="226">
        <v>744.90227573047218</v>
      </c>
      <c r="D134" s="226">
        <v>674.4687199727623</v>
      </c>
      <c r="E134" s="226">
        <v>717.56711839379113</v>
      </c>
      <c r="F134" s="83">
        <v>645.83695614553676</v>
      </c>
      <c r="G134" s="83">
        <v>531.48598645749553</v>
      </c>
      <c r="H134" s="83">
        <v>410.76643744451286</v>
      </c>
      <c r="I134" s="83">
        <v>302.60557244698504</v>
      </c>
      <c r="J134" s="83">
        <v>212.16377939512444</v>
      </c>
      <c r="K134" s="83">
        <v>150.27731433155583</v>
      </c>
      <c r="L134" s="83">
        <v>114.62525467122472</v>
      </c>
      <c r="M134" s="83">
        <v>0</v>
      </c>
      <c r="N134" s="83">
        <v>0</v>
      </c>
      <c r="O134" s="83">
        <v>0</v>
      </c>
      <c r="P134" s="83">
        <v>0</v>
      </c>
      <c r="Q134" s="83">
        <v>0</v>
      </c>
      <c r="R134" s="25"/>
      <c r="S134" s="11"/>
      <c r="T134" s="11"/>
      <c r="U134" s="11"/>
      <c r="V134" s="11"/>
      <c r="W134" s="11"/>
      <c r="X134" s="11"/>
      <c r="Y134" s="11"/>
      <c r="Z134" s="11"/>
      <c r="AA134" s="11"/>
      <c r="AB134" s="11"/>
      <c r="AC134" s="11"/>
      <c r="AD134" s="11"/>
      <c r="AE134" s="11"/>
      <c r="AF134" s="11"/>
      <c r="AG134" s="11"/>
    </row>
    <row r="135" spans="1:33" ht="15" thickBot="1" x14ac:dyDescent="0.4">
      <c r="A135" s="8" t="str">
        <v>SL112</v>
      </c>
      <c r="B135" t="s">
        <v>318</v>
      </c>
      <c r="C135" s="226">
        <v>19095.990282931416</v>
      </c>
      <c r="D135" s="226">
        <v>20347.959184343537</v>
      </c>
      <c r="E135" s="226">
        <v>13272.044296000959</v>
      </c>
      <c r="F135" s="83">
        <v>13259.317326511009</v>
      </c>
      <c r="G135" s="83">
        <v>10911.641524963496</v>
      </c>
      <c r="H135" s="83">
        <v>8433.2159832765683</v>
      </c>
      <c r="I135" s="83">
        <v>6212.625758970853</v>
      </c>
      <c r="J135" s="83">
        <v>4355.8158904085703</v>
      </c>
      <c r="K135" s="83">
        <v>3085.2594896240657</v>
      </c>
      <c r="L135" s="83">
        <v>2353.3069931281757</v>
      </c>
      <c r="M135" s="83">
        <v>0</v>
      </c>
      <c r="N135" s="83">
        <v>0</v>
      </c>
      <c r="O135" s="83">
        <v>0</v>
      </c>
      <c r="P135" s="83">
        <v>0</v>
      </c>
      <c r="Q135" s="83">
        <v>0</v>
      </c>
      <c r="R135" s="25"/>
      <c r="S135" s="11"/>
      <c r="T135" s="11"/>
      <c r="U135" s="11"/>
      <c r="V135" s="11"/>
      <c r="W135" s="11"/>
      <c r="X135" s="11"/>
      <c r="Y135" s="11"/>
      <c r="Z135" s="11"/>
      <c r="AA135" s="11"/>
      <c r="AB135" s="11"/>
      <c r="AC135" s="11"/>
      <c r="AD135" s="11"/>
      <c r="AE135" s="11"/>
      <c r="AF135" s="11"/>
      <c r="AG135" s="11"/>
    </row>
    <row r="136" spans="1:33" ht="15" thickBot="1" x14ac:dyDescent="0.4">
      <c r="A136" s="8" t="str">
        <v>SL140</v>
      </c>
      <c r="B136" t="s">
        <v>320</v>
      </c>
      <c r="C136" s="226">
        <v>9519.5417789104649</v>
      </c>
      <c r="D136" s="226">
        <v>9898.1906593623353</v>
      </c>
      <c r="E136" s="226">
        <v>7113.6607675478726</v>
      </c>
      <c r="F136" s="83">
        <v>7326.6384128985919</v>
      </c>
      <c r="G136" s="83">
        <v>6029.3942724133749</v>
      </c>
      <c r="H136" s="83">
        <v>4659.9023649434621</v>
      </c>
      <c r="I136" s="83">
        <v>3432.8813022394429</v>
      </c>
      <c r="J136" s="83">
        <v>2406.8726342624664</v>
      </c>
      <c r="K136" s="83">
        <v>1704.8072788214683</v>
      </c>
      <c r="L136" s="83">
        <v>1300.3557414469622</v>
      </c>
      <c r="M136" s="83">
        <v>0</v>
      </c>
      <c r="N136" s="83">
        <v>0</v>
      </c>
      <c r="O136" s="83">
        <v>0</v>
      </c>
      <c r="P136" s="83">
        <v>0</v>
      </c>
      <c r="Q136" s="83">
        <v>0</v>
      </c>
      <c r="R136" s="25"/>
      <c r="S136" s="11"/>
      <c r="T136" s="11"/>
      <c r="U136" s="11"/>
      <c r="V136" s="11"/>
      <c r="W136" s="11"/>
      <c r="X136" s="11"/>
      <c r="Y136" s="11"/>
      <c r="Z136" s="11"/>
      <c r="AA136" s="11"/>
      <c r="AB136" s="11"/>
      <c r="AC136" s="11"/>
      <c r="AD136" s="11"/>
      <c r="AE136" s="11"/>
      <c r="AF136" s="11"/>
      <c r="AG136" s="11"/>
    </row>
    <row r="137" spans="1:33" ht="15" thickBot="1" x14ac:dyDescent="0.4">
      <c r="A137" s="8" t="str">
        <v>SL144</v>
      </c>
      <c r="B137" t="s">
        <v>322</v>
      </c>
      <c r="C137" s="226">
        <v>3147.2873853361825</v>
      </c>
      <c r="D137" s="226">
        <v>2384.2150983378142</v>
      </c>
      <c r="E137" s="226">
        <v>2800.0515829638348</v>
      </c>
      <c r="F137" s="83">
        <v>2475.5455998233388</v>
      </c>
      <c r="G137" s="83">
        <v>2037.2290291268625</v>
      </c>
      <c r="H137" s="83">
        <v>1574.5011757142693</v>
      </c>
      <c r="I137" s="83">
        <v>1159.9117799390015</v>
      </c>
      <c r="J137" s="83">
        <v>813.24102859969105</v>
      </c>
      <c r="K137" s="83">
        <v>576.02517277273762</v>
      </c>
      <c r="L137" s="83">
        <v>439.36792735353441</v>
      </c>
      <c r="M137" s="83">
        <v>0</v>
      </c>
      <c r="N137" s="83">
        <v>0</v>
      </c>
      <c r="O137" s="83">
        <v>0</v>
      </c>
      <c r="P137" s="83">
        <v>0</v>
      </c>
      <c r="Q137" s="83">
        <v>0</v>
      </c>
      <c r="R137" s="25"/>
      <c r="S137" s="11"/>
      <c r="T137" s="11"/>
      <c r="U137" s="11"/>
      <c r="V137" s="11"/>
      <c r="W137" s="11"/>
      <c r="X137" s="11"/>
      <c r="Y137" s="11"/>
      <c r="Z137" s="11"/>
      <c r="AA137" s="11"/>
      <c r="AB137" s="11"/>
      <c r="AC137" s="11"/>
      <c r="AD137" s="11"/>
      <c r="AE137" s="11"/>
      <c r="AF137" s="11"/>
      <c r="AG137" s="11"/>
    </row>
    <row r="138" spans="1:33" x14ac:dyDescent="0.35">
      <c r="S138" s="11"/>
      <c r="T138" s="11"/>
    </row>
    <row r="139" spans="1:33" x14ac:dyDescent="0.35">
      <c r="A139" s="21" t="s">
        <v>241</v>
      </c>
      <c r="B139" s="44"/>
      <c r="C139" s="13" t="s">
        <v>0</v>
      </c>
      <c r="D139" s="13" t="s">
        <v>1</v>
      </c>
      <c r="E139" s="13" t="s">
        <v>2</v>
      </c>
      <c r="F139" s="13" t="s">
        <v>3</v>
      </c>
      <c r="G139" s="13" t="s">
        <v>4</v>
      </c>
      <c r="H139" s="13" t="s">
        <v>5</v>
      </c>
      <c r="I139" s="13" t="s">
        <v>6</v>
      </c>
      <c r="J139" s="13" t="s">
        <v>7</v>
      </c>
      <c r="K139" s="13" t="s">
        <v>8</v>
      </c>
      <c r="L139" s="13" t="s">
        <v>9</v>
      </c>
      <c r="M139" s="13" t="s">
        <v>63</v>
      </c>
      <c r="N139" s="13" t="s">
        <v>64</v>
      </c>
      <c r="O139" s="13" t="s">
        <v>65</v>
      </c>
      <c r="P139" s="13" t="s">
        <v>66</v>
      </c>
      <c r="Q139" s="13" t="s">
        <v>67</v>
      </c>
      <c r="R139" s="49"/>
      <c r="S139" s="11"/>
      <c r="T139" s="11"/>
      <c r="U139" s="49"/>
      <c r="V139" s="49"/>
    </row>
    <row r="140" spans="1:33" x14ac:dyDescent="0.35">
      <c r="B140" s="8" t="s">
        <v>242</v>
      </c>
      <c r="C140" s="219">
        <f>[1]Inflation!F25</f>
        <v>3.9909153378664852E-2</v>
      </c>
      <c r="D140" s="219">
        <f>[1]Inflation!G25</f>
        <v>0.10036409874522789</v>
      </c>
      <c r="E140" s="219">
        <f>[1]Inflation!H25</f>
        <v>5.7117963753504197E-2</v>
      </c>
      <c r="F140" s="219">
        <f>[1]Inflation!I25</f>
        <v>2.2608687962007545E-2</v>
      </c>
      <c r="G140" s="219">
        <f>[1]Inflation!J25</f>
        <v>2.5861655271887107E-2</v>
      </c>
      <c r="H140" s="219">
        <f>[1]Inflation!K25</f>
        <v>2.1778243527577512E-2</v>
      </c>
      <c r="I140" s="219">
        <f>[1]Inflation!L25</f>
        <v>2.1112015247234828E-2</v>
      </c>
      <c r="J140" s="219">
        <f>[1]Inflation!M25</f>
        <v>2.0605611437519933E-2</v>
      </c>
      <c r="K140" s="219">
        <f>[1]Inflation!N25</f>
        <v>2.0170109706586503E-2</v>
      </c>
      <c r="L140" s="219">
        <f>[1]Inflation!O25</f>
        <v>2.0170109706586503E-2</v>
      </c>
      <c r="M140" s="90">
        <v>0.02</v>
      </c>
      <c r="N140" s="90">
        <v>0.02</v>
      </c>
      <c r="O140" s="90">
        <v>0.02</v>
      </c>
      <c r="P140" s="90">
        <v>0.02</v>
      </c>
      <c r="Q140" s="90">
        <v>0.02</v>
      </c>
      <c r="R140" s="49"/>
      <c r="S140" s="11"/>
      <c r="T140" s="11"/>
      <c r="U140" s="49"/>
      <c r="V140" s="49"/>
    </row>
    <row r="141" spans="1:33" x14ac:dyDescent="0.35">
      <c r="S141" s="11"/>
      <c r="T141" s="11"/>
    </row>
    <row r="142" spans="1:33" x14ac:dyDescent="0.35">
      <c r="I142" s="25"/>
      <c r="J142" s="25"/>
      <c r="K142" s="25"/>
      <c r="L142" s="25"/>
      <c r="M142" s="25"/>
      <c r="N142" s="25"/>
      <c r="O142" s="25"/>
      <c r="P142" s="25"/>
      <c r="Q142" s="25"/>
      <c r="R142" s="25"/>
      <c r="S142" s="11"/>
      <c r="T142" s="11"/>
    </row>
    <row r="143" spans="1:33" x14ac:dyDescent="0.35">
      <c r="A143" t="s">
        <v>243</v>
      </c>
      <c r="B143" s="7"/>
      <c r="C143" s="239" t="s">
        <v>512</v>
      </c>
      <c r="D143" s="240"/>
      <c r="E143" s="240"/>
      <c r="F143" s="240"/>
      <c r="G143" s="240"/>
      <c r="H143" s="240"/>
      <c r="I143" s="240"/>
      <c r="J143" s="240"/>
      <c r="K143" s="240"/>
      <c r="L143" s="240"/>
      <c r="M143" s="25"/>
      <c r="N143" s="25"/>
      <c r="O143" s="25"/>
      <c r="P143" s="25"/>
      <c r="Q143" s="25"/>
      <c r="R143" s="8"/>
      <c r="S143" s="11"/>
      <c r="T143" s="11"/>
      <c r="U143" s="23"/>
      <c r="V143" s="23"/>
      <c r="W143" s="25"/>
      <c r="X143" s="25"/>
      <c r="Y143" s="25"/>
      <c r="Z143" s="25"/>
      <c r="AA143" s="25"/>
      <c r="AB143" s="25"/>
      <c r="AC143" s="25"/>
      <c r="AD143" s="25"/>
      <c r="AE143" s="25"/>
      <c r="AF143" s="25"/>
      <c r="AG143" s="25"/>
    </row>
    <row r="144" spans="1:33" x14ac:dyDescent="0.35">
      <c r="A144" s="10" t="s">
        <v>513</v>
      </c>
      <c r="C144" s="13" t="s">
        <v>0</v>
      </c>
      <c r="D144" s="13" t="s">
        <v>1</v>
      </c>
      <c r="E144" s="14" t="s">
        <v>2</v>
      </c>
      <c r="F144" s="14" t="s">
        <v>3</v>
      </c>
      <c r="G144" s="13" t="s">
        <v>4</v>
      </c>
      <c r="H144" s="13" t="s">
        <v>5</v>
      </c>
      <c r="I144" s="13" t="s">
        <v>6</v>
      </c>
      <c r="J144" s="14" t="s">
        <v>7</v>
      </c>
      <c r="K144" s="14" t="s">
        <v>8</v>
      </c>
      <c r="L144" s="13" t="s">
        <v>9</v>
      </c>
      <c r="M144" s="25"/>
      <c r="N144" s="25"/>
      <c r="O144" s="25"/>
      <c r="P144" s="25"/>
      <c r="Q144" s="25"/>
      <c r="R144" s="8"/>
      <c r="S144" s="11"/>
      <c r="T144" s="11"/>
      <c r="U144" s="23"/>
      <c r="V144" s="23"/>
      <c r="W144" s="25"/>
      <c r="X144" s="25"/>
      <c r="Y144" s="25"/>
      <c r="Z144" s="25"/>
      <c r="AA144" s="25"/>
      <c r="AB144" s="25"/>
      <c r="AC144" s="25"/>
      <c r="AD144" s="25"/>
      <c r="AE144" s="25"/>
      <c r="AF144" s="25"/>
      <c r="AG144" s="25"/>
    </row>
    <row r="145" spans="1:33" x14ac:dyDescent="0.35">
      <c r="A145" s="8" t="str" cm="1">
        <f t="array" ref="A145:A184">TD_service_codes</f>
        <v>WN127</v>
      </c>
      <c r="B145" t="s">
        <v>276</v>
      </c>
      <c r="C145" s="222"/>
      <c r="D145" s="220">
        <f>INDEX([1]!FC.TotalCosts_Service,MATCH($A145,[1]TotalCosts_Service!$B$9:$B$608,0),MATCH(D$144,[1]TotalCosts_Service!$CX$8:$DF$8,0))*million</f>
        <v>415437.52979553206</v>
      </c>
      <c r="E145" s="220">
        <f>INDEX([1]!FC.TotalCosts_Service,MATCH($A145,[1]TotalCosts_Service!$B$9:$B$608,0),MATCH(E$144,[1]TotalCosts_Service!$CX$8:$DF$8,0))*million</f>
        <v>20175.708645172723</v>
      </c>
      <c r="F145" s="220">
        <f>INDEX([1]!FC.TotalCosts_Service,MATCH($A145,[1]TotalCosts_Service!$B$9:$B$608,0),MATCH(F$144,[1]TotalCosts_Service!$CX$8:$DF$8,0))*million</f>
        <v>16839.513704598434</v>
      </c>
      <c r="G145" s="220">
        <f>INDEX([1]!FC.TotalCosts_Service,MATCH($A145,[1]TotalCosts_Service!$B$9:$B$608,0),MATCH(G$144,[1]TotalCosts_Service!$CX$8:$DF$8,0))*million</f>
        <v>14625.091124846067</v>
      </c>
      <c r="H145" s="220">
        <f>INDEX([1]!FC.TotalCosts_Service,MATCH($A145,[1]TotalCosts_Service!$B$9:$B$608,0),MATCH(H$144,[1]TotalCosts_Service!$CX$8:$DF$8,0))*million</f>
        <v>12571.805411238</v>
      </c>
      <c r="I145" s="220">
        <f>INDEX([1]!FC.TotalCosts_Service,MATCH($A145,[1]TotalCosts_Service!$B$9:$B$608,0),MATCH(I$144,[1]TotalCosts_Service!$CX$8:$DF$8,0))*million</f>
        <v>9256.9408860780659</v>
      </c>
      <c r="J145" s="220">
        <f>INDEX([1]!FC.TotalCosts_Service,MATCH($A145,[1]TotalCosts_Service!$B$9:$B$608,0),MATCH(J$144,[1]TotalCosts_Service!$CX$8:$DF$8,0))*million</f>
        <v>6496.1598215948361</v>
      </c>
      <c r="K145" s="220">
        <f>INDEX([1]!FC.TotalCosts_Service,MATCH($A145,[1]TotalCosts_Service!$B$9:$B$608,0),MATCH(K$144,[1]TotalCosts_Service!$CX$8:$DF$8,0))*million</f>
        <v>4759.2663992725811</v>
      </c>
      <c r="L145" s="220">
        <f>INDEX([1]!FC.TotalCosts_Service,MATCH($A145,[1]TotalCosts_Service!$B$9:$B$608,0),MATCH(L$144,[1]TotalCosts_Service!$CX$8:$DF$8,0))*million</f>
        <v>4322.2937447177019</v>
      </c>
      <c r="M145" s="25"/>
      <c r="N145" s="25"/>
      <c r="O145" s="25"/>
      <c r="P145" s="25"/>
      <c r="Q145" s="25"/>
      <c r="R145" s="8"/>
      <c r="S145" s="11"/>
      <c r="T145" s="11"/>
      <c r="U145" s="23"/>
      <c r="V145" s="23"/>
      <c r="W145" s="25"/>
      <c r="X145" s="25"/>
      <c r="Y145" s="25"/>
      <c r="Z145" s="25"/>
      <c r="AA145" s="25"/>
      <c r="AB145" s="25"/>
      <c r="AC145" s="25"/>
      <c r="AD145" s="25"/>
      <c r="AE145" s="25"/>
      <c r="AF145" s="25"/>
      <c r="AG145" s="25"/>
    </row>
    <row r="146" spans="1:33" x14ac:dyDescent="0.35">
      <c r="A146" s="8" t="str">
        <v>WN346</v>
      </c>
      <c r="B146" t="s">
        <v>277</v>
      </c>
      <c r="C146" s="222"/>
      <c r="D146" s="220">
        <f>INDEX([1]!FC.TotalCosts_Service,MATCH($A146,[1]TotalCosts_Service!$B$9:$B$608,0),MATCH(D$144,[1]TotalCosts_Service!$CX$8:$DF$8,0))*million</f>
        <v>1449.0755704699989</v>
      </c>
      <c r="E146" s="220">
        <f>INDEX([1]!FC.TotalCosts_Service,MATCH($A146,[1]TotalCosts_Service!$B$9:$B$608,0),MATCH(E$144,[1]TotalCosts_Service!$CX$8:$DF$8,0))*million</f>
        <v>251950.54135528638</v>
      </c>
      <c r="F146" s="220">
        <f>INDEX([1]!FC.TotalCosts_Service,MATCH($A146,[1]TotalCosts_Service!$B$9:$B$608,0),MATCH(F$144,[1]TotalCosts_Service!$CX$8:$DF$8,0))*million</f>
        <v>234445.94878454893</v>
      </c>
      <c r="G146" s="220">
        <f>INDEX([1]!FC.TotalCosts_Service,MATCH($A146,[1]TotalCosts_Service!$B$9:$B$608,0),MATCH(G$144,[1]TotalCosts_Service!$CX$8:$DF$8,0))*million</f>
        <v>202838.19831052423</v>
      </c>
      <c r="H146" s="220">
        <f>INDEX([1]!FC.TotalCosts_Service,MATCH($A146,[1]TotalCosts_Service!$B$9:$B$608,0),MATCH(H$144,[1]TotalCosts_Service!$CX$8:$DF$8,0))*million</f>
        <v>173888.25023429855</v>
      </c>
      <c r="I146" s="220">
        <f>INDEX([1]!FC.TotalCosts_Service,MATCH($A146,[1]TotalCosts_Service!$B$9:$B$608,0),MATCH(I$144,[1]TotalCosts_Service!$CX$8:$DF$8,0))*million</f>
        <v>128317.01166894552</v>
      </c>
      <c r="J146" s="220">
        <f>INDEX([1]!FC.TotalCosts_Service,MATCH($A146,[1]TotalCosts_Service!$B$9:$B$608,0),MATCH(J$144,[1]TotalCosts_Service!$CX$8:$DF$8,0))*million</f>
        <v>88622.378146817136</v>
      </c>
      <c r="K146" s="220">
        <f>INDEX([1]!FC.TotalCosts_Service,MATCH($A146,[1]TotalCosts_Service!$B$9:$B$608,0),MATCH(K$144,[1]TotalCosts_Service!$CX$8:$DF$8,0))*million</f>
        <v>64701.760736513694</v>
      </c>
      <c r="L146" s="220">
        <f>INDEX([1]!FC.TotalCosts_Service,MATCH($A146,[1]TotalCosts_Service!$B$9:$B$608,0),MATCH(L$144,[1]TotalCosts_Service!$CX$8:$DF$8,0))*million</f>
        <v>57994.845189968517</v>
      </c>
      <c r="M146" s="25"/>
      <c r="N146" s="25"/>
      <c r="O146" s="25"/>
      <c r="P146" s="25"/>
      <c r="Q146" s="25"/>
      <c r="R146" s="8"/>
      <c r="S146" s="11"/>
      <c r="T146" s="11"/>
      <c r="U146" s="23"/>
      <c r="V146" s="23"/>
      <c r="W146" s="25"/>
      <c r="X146" s="25"/>
      <c r="Y146" s="25"/>
      <c r="Z146" s="25"/>
      <c r="AA146" s="25"/>
      <c r="AB146" s="25"/>
      <c r="AC146" s="25"/>
      <c r="AD146" s="25"/>
      <c r="AE146" s="25"/>
      <c r="AF146" s="25"/>
      <c r="AG146" s="25"/>
    </row>
    <row r="147" spans="1:33" x14ac:dyDescent="0.35">
      <c r="A147" s="8" t="str">
        <v>WX130</v>
      </c>
      <c r="B147" t="s">
        <v>278</v>
      </c>
      <c r="C147" s="222"/>
      <c r="D147" s="220">
        <f>INDEX([1]!FC.TotalCosts_Service,MATCH($A147,[1]TotalCosts_Service!$B$9:$B$608,0),MATCH(D$144,[1]TotalCosts_Service!$CX$8:$DF$8,0))*million</f>
        <v>7203726.2582172696</v>
      </c>
      <c r="E147" s="220">
        <f>INDEX([1]!FC.TotalCosts_Service,MATCH($A147,[1]TotalCosts_Service!$B$9:$B$608,0),MATCH(E$144,[1]TotalCosts_Service!$CX$8:$DF$8,0))*million</f>
        <v>3314413.8958675982</v>
      </c>
      <c r="F147" s="220">
        <f>INDEX([1]!FC.TotalCosts_Service,MATCH($A147,[1]TotalCosts_Service!$B$9:$B$608,0),MATCH(F$144,[1]TotalCosts_Service!$CX$8:$DF$8,0))*million</f>
        <v>2473173.9417495443</v>
      </c>
      <c r="G147" s="220">
        <f>INDEX([1]!FC.TotalCosts_Service,MATCH($A147,[1]TotalCosts_Service!$B$9:$B$608,0),MATCH(G$144,[1]TotalCosts_Service!$CX$8:$DF$8,0))*million</f>
        <v>2127272.3068706701</v>
      </c>
      <c r="H147" s="220">
        <f>INDEX([1]!FC.TotalCosts_Service,MATCH($A147,[1]TotalCosts_Service!$B$9:$B$608,0),MATCH(H$144,[1]TotalCosts_Service!$CX$8:$DF$8,0))*million</f>
        <v>1806288.6448168515</v>
      </c>
      <c r="I147" s="220">
        <f>INDEX([1]!FC.TotalCosts_Service,MATCH($A147,[1]TotalCosts_Service!$B$9:$B$608,0),MATCH(I$144,[1]TotalCosts_Service!$CX$8:$DF$8,0))*million</f>
        <v>1327416.1177581307</v>
      </c>
      <c r="J147" s="220">
        <f>INDEX([1]!FC.TotalCosts_Service,MATCH($A147,[1]TotalCosts_Service!$B$9:$B$608,0),MATCH(J$144,[1]TotalCosts_Service!$CX$8:$DF$8,0))*million</f>
        <v>930995.26512066519</v>
      </c>
      <c r="K147" s="220">
        <f>INDEX([1]!FC.TotalCosts_Service,MATCH($A147,[1]TotalCosts_Service!$B$9:$B$608,0),MATCH(K$144,[1]TotalCosts_Service!$CX$8:$DF$8,0))*million</f>
        <v>685740.9808440964</v>
      </c>
      <c r="L147" s="220">
        <f>INDEX([1]!FC.TotalCosts_Service,MATCH($A147,[1]TotalCosts_Service!$B$9:$B$608,0),MATCH(L$144,[1]TotalCosts_Service!$CX$8:$DF$8,0))*million</f>
        <v>615479.20145792281</v>
      </c>
      <c r="M147" s="25"/>
      <c r="N147" s="25"/>
      <c r="O147" s="25"/>
      <c r="P147" s="25"/>
      <c r="Q147" s="25"/>
      <c r="R147" s="8"/>
      <c r="S147" s="11"/>
      <c r="T147" s="11"/>
      <c r="U147" s="23"/>
      <c r="V147" s="23"/>
      <c r="W147" s="25"/>
      <c r="X147" s="25"/>
      <c r="Y147" s="25"/>
      <c r="Z147" s="25"/>
      <c r="AA147" s="25"/>
      <c r="AB147" s="25"/>
      <c r="AC147" s="25"/>
      <c r="AD147" s="25"/>
      <c r="AE147" s="25"/>
      <c r="AF147" s="25"/>
      <c r="AG147" s="25"/>
    </row>
    <row r="148" spans="1:33" x14ac:dyDescent="0.35">
      <c r="A148" s="8" t="str">
        <v>WX347</v>
      </c>
      <c r="B148" t="s">
        <v>279</v>
      </c>
      <c r="C148" s="222"/>
      <c r="D148" s="220">
        <f>INDEX([1]!FC.TotalCosts_Service,MATCH($A148,[1]TotalCosts_Service!$B$9:$B$608,0),MATCH(D$144,[1]TotalCosts_Service!$CX$8:$DF$8,0))*million</f>
        <v>79958845.456227496</v>
      </c>
      <c r="E148" s="220">
        <f>INDEX([1]!FC.TotalCosts_Service,MATCH($A148,[1]TotalCosts_Service!$B$9:$B$608,0),MATCH(E$144,[1]TotalCosts_Service!$CX$8:$DF$8,0))*million</f>
        <v>36821509.422973976</v>
      </c>
      <c r="F148" s="220">
        <f>INDEX([1]!FC.TotalCosts_Service,MATCH($A148,[1]TotalCosts_Service!$B$9:$B$608,0),MATCH(F$144,[1]TotalCosts_Service!$CX$8:$DF$8,0))*million</f>
        <v>32170707.030676398</v>
      </c>
      <c r="G148" s="220">
        <f>INDEX([1]!FC.TotalCosts_Service,MATCH($A148,[1]TotalCosts_Service!$B$9:$B$608,0),MATCH(G$144,[1]TotalCosts_Service!$CX$8:$DF$8,0))*million</f>
        <v>28345250.374449901</v>
      </c>
      <c r="H148" s="220">
        <f>INDEX([1]!FC.TotalCosts_Service,MATCH($A148,[1]TotalCosts_Service!$B$9:$B$608,0),MATCH(H$144,[1]TotalCosts_Service!$CX$8:$DF$8,0))*million</f>
        <v>24180338.435686305</v>
      </c>
      <c r="I148" s="220">
        <f>INDEX([1]!FC.TotalCosts_Service,MATCH($A148,[1]TotalCosts_Service!$B$9:$B$608,0),MATCH(I$144,[1]TotalCosts_Service!$CX$8:$DF$8,0))*million</f>
        <v>17796818.030371916</v>
      </c>
      <c r="J148" s="220">
        <f>INDEX([1]!FC.TotalCosts_Service,MATCH($A148,[1]TotalCosts_Service!$B$9:$B$608,0),MATCH(J$144,[1]TotalCosts_Service!$CX$8:$DF$8,0))*million</f>
        <v>12397921.018505029</v>
      </c>
      <c r="K148" s="220">
        <f>INDEX([1]!FC.TotalCosts_Service,MATCH($A148,[1]TotalCosts_Service!$B$9:$B$608,0),MATCH(K$144,[1]TotalCosts_Service!$CX$8:$DF$8,0))*million</f>
        <v>9023370.015845526</v>
      </c>
      <c r="L148" s="220">
        <f>INDEX([1]!FC.TotalCosts_Service,MATCH($A148,[1]TotalCosts_Service!$B$9:$B$608,0),MATCH(L$144,[1]TotalCosts_Service!$CX$8:$DF$8,0))*million</f>
        <v>8133606.4499725373</v>
      </c>
      <c r="M148" s="25"/>
      <c r="N148" s="25"/>
      <c r="O148" s="25"/>
      <c r="P148" s="25"/>
      <c r="Q148" s="25"/>
      <c r="R148" s="8"/>
      <c r="S148" s="11"/>
      <c r="T148" s="11"/>
      <c r="U148" s="23"/>
      <c r="V148" s="23"/>
      <c r="W148" s="25"/>
      <c r="X148" s="25"/>
      <c r="Y148" s="25"/>
      <c r="Z148" s="25"/>
      <c r="AA148" s="25"/>
      <c r="AB148" s="25"/>
      <c r="AC148" s="25"/>
      <c r="AD148" s="25"/>
      <c r="AE148" s="25"/>
      <c r="AF148" s="25"/>
      <c r="AG148" s="25"/>
    </row>
    <row r="149" spans="1:33" x14ac:dyDescent="0.35">
      <c r="A149" s="8" t="str">
        <v>WX129</v>
      </c>
      <c r="B149" t="s">
        <v>280</v>
      </c>
      <c r="C149" s="222"/>
      <c r="D149" s="220">
        <f>INDEX([1]!FC.TotalCosts_Service,MATCH($A149,[1]TotalCosts_Service!$B$9:$B$608,0),MATCH(D$144,[1]TotalCosts_Service!$CX$8:$DF$8,0))*million</f>
        <v>4330542.6477570469</v>
      </c>
      <c r="E149" s="220">
        <f>INDEX([1]!FC.TotalCosts_Service,MATCH($A149,[1]TotalCosts_Service!$B$9:$B$608,0),MATCH(E$144,[1]TotalCosts_Service!$CX$8:$DF$8,0))*million</f>
        <v>1311621.2684521577</v>
      </c>
      <c r="F149" s="220">
        <f>INDEX([1]!FC.TotalCosts_Service,MATCH($A149,[1]TotalCosts_Service!$B$9:$B$608,0),MATCH(F$144,[1]TotalCosts_Service!$CX$8:$DF$8,0))*million</f>
        <v>1072796.1984133592</v>
      </c>
      <c r="G149" s="220">
        <f>INDEX([1]!FC.TotalCosts_Service,MATCH($A149,[1]TotalCosts_Service!$B$9:$B$608,0),MATCH(G$144,[1]TotalCosts_Service!$CX$8:$DF$8,0))*million</f>
        <v>901643.66191051796</v>
      </c>
      <c r="H149" s="220">
        <f>INDEX([1]!FC.TotalCosts_Service,MATCH($A149,[1]TotalCosts_Service!$B$9:$B$608,0),MATCH(H$144,[1]TotalCosts_Service!$CX$8:$DF$8,0))*million</f>
        <v>686846.52371506672</v>
      </c>
      <c r="I149" s="220">
        <f>INDEX([1]!FC.TotalCosts_Service,MATCH($A149,[1]TotalCosts_Service!$B$9:$B$608,0),MATCH(I$144,[1]TotalCosts_Service!$CX$8:$DF$8,0))*million</f>
        <v>478594.90415431064</v>
      </c>
      <c r="J149" s="220">
        <f>INDEX([1]!FC.TotalCosts_Service,MATCH($A149,[1]TotalCosts_Service!$B$9:$B$608,0),MATCH(J$144,[1]TotalCosts_Service!$CX$8:$DF$8,0))*million</f>
        <v>309848.85903889628</v>
      </c>
      <c r="K149" s="220">
        <f>INDEX([1]!FC.TotalCosts_Service,MATCH($A149,[1]TotalCosts_Service!$B$9:$B$608,0),MATCH(K$144,[1]TotalCosts_Service!$CX$8:$DF$8,0))*million</f>
        <v>207999.80430117014</v>
      </c>
      <c r="L149" s="220">
        <f>INDEX([1]!FC.TotalCosts_Service,MATCH($A149,[1]TotalCosts_Service!$B$9:$B$608,0),MATCH(L$144,[1]TotalCosts_Service!$CX$8:$DF$8,0))*million</f>
        <v>215366.88631668975</v>
      </c>
      <c r="M149" s="25"/>
      <c r="N149" s="25"/>
      <c r="O149" s="25"/>
      <c r="P149" s="25"/>
      <c r="Q149" s="25"/>
      <c r="R149" s="8"/>
      <c r="S149" s="11"/>
      <c r="T149" s="11"/>
      <c r="U149" s="23"/>
      <c r="V149" s="23"/>
      <c r="W149" s="25"/>
      <c r="X149" s="25"/>
      <c r="Y149" s="25"/>
      <c r="Z149" s="25"/>
      <c r="AA149" s="25"/>
      <c r="AB149" s="25"/>
      <c r="AC149" s="25"/>
      <c r="AD149" s="25"/>
      <c r="AE149" s="25"/>
      <c r="AF149" s="25"/>
      <c r="AG149" s="25"/>
    </row>
    <row r="150" spans="1:33" x14ac:dyDescent="0.35">
      <c r="A150" s="8" t="str">
        <v>WN123</v>
      </c>
      <c r="B150" t="s">
        <v>281</v>
      </c>
      <c r="C150" s="222"/>
      <c r="D150" s="220">
        <f>INDEX([1]!FC.TotalCosts_Service,MATCH($A150,[1]TotalCosts_Service!$B$9:$B$608,0),MATCH(D$144,[1]TotalCosts_Service!$CX$8:$DF$8,0))*million</f>
        <v>48.272323639667142</v>
      </c>
      <c r="E150" s="220">
        <f>INDEX([1]!FC.TotalCosts_Service,MATCH($A150,[1]TotalCosts_Service!$B$9:$B$608,0),MATCH(E$144,[1]TotalCosts_Service!$CX$8:$DF$8,0))*million</f>
        <v>0</v>
      </c>
      <c r="F150" s="220">
        <f>INDEX([1]!FC.TotalCosts_Service,MATCH($A150,[1]TotalCosts_Service!$B$9:$B$608,0),MATCH(F$144,[1]TotalCosts_Service!$CX$8:$DF$8,0))*million</f>
        <v>0</v>
      </c>
      <c r="G150" s="220">
        <f>INDEX([1]!FC.TotalCosts_Service,MATCH($A150,[1]TotalCosts_Service!$B$9:$B$608,0),MATCH(G$144,[1]TotalCosts_Service!$CX$8:$DF$8,0))*million</f>
        <v>0</v>
      </c>
      <c r="H150" s="220">
        <f>INDEX([1]!FC.TotalCosts_Service,MATCH($A150,[1]TotalCosts_Service!$B$9:$B$608,0),MATCH(H$144,[1]TotalCosts_Service!$CX$8:$DF$8,0))*million</f>
        <v>0</v>
      </c>
      <c r="I150" s="220">
        <f>INDEX([1]!FC.TotalCosts_Service,MATCH($A150,[1]TotalCosts_Service!$B$9:$B$608,0),MATCH(I$144,[1]TotalCosts_Service!$CX$8:$DF$8,0))*million</f>
        <v>0</v>
      </c>
      <c r="J150" s="220">
        <f>INDEX([1]!FC.TotalCosts_Service,MATCH($A150,[1]TotalCosts_Service!$B$9:$B$608,0),MATCH(J$144,[1]TotalCosts_Service!$CX$8:$DF$8,0))*million</f>
        <v>0</v>
      </c>
      <c r="K150" s="220">
        <f>INDEX([1]!FC.TotalCosts_Service,MATCH($A150,[1]TotalCosts_Service!$B$9:$B$608,0),MATCH(K$144,[1]TotalCosts_Service!$CX$8:$DF$8,0))*million</f>
        <v>0</v>
      </c>
      <c r="L150" s="220">
        <f>INDEX([1]!FC.TotalCosts_Service,MATCH($A150,[1]TotalCosts_Service!$B$9:$B$608,0),MATCH(L$144,[1]TotalCosts_Service!$CX$8:$DF$8,0))*million</f>
        <v>0</v>
      </c>
      <c r="M150" s="25"/>
      <c r="N150" s="25"/>
      <c r="O150" s="25"/>
      <c r="P150" s="25"/>
      <c r="Q150" s="25"/>
      <c r="R150" s="8"/>
      <c r="S150" s="23"/>
      <c r="T150" s="23"/>
      <c r="U150" s="23"/>
      <c r="V150" s="23"/>
      <c r="W150" s="25"/>
      <c r="X150" s="25"/>
      <c r="Y150" s="25"/>
      <c r="Z150" s="25"/>
      <c r="AA150" s="25"/>
      <c r="AB150" s="25"/>
      <c r="AC150" s="25"/>
      <c r="AD150" s="25"/>
      <c r="AE150" s="25"/>
      <c r="AF150" s="25"/>
      <c r="AG150" s="25"/>
    </row>
    <row r="151" spans="1:33" x14ac:dyDescent="0.35">
      <c r="A151" s="8" t="str">
        <v>WN300</v>
      </c>
      <c r="B151" t="s">
        <v>282</v>
      </c>
      <c r="C151" s="222"/>
      <c r="D151" s="220">
        <f>INDEX([1]!FC.TotalCosts_Service,MATCH($A151,[1]TotalCosts_Service!$B$9:$B$608,0),MATCH(D$144,[1]TotalCosts_Service!$CX$8:$DF$8,0))*million</f>
        <v>43523557.064846076</v>
      </c>
      <c r="E151" s="220">
        <f>INDEX([1]!FC.TotalCosts_Service,MATCH($A151,[1]TotalCosts_Service!$B$9:$B$608,0),MATCH(E$144,[1]TotalCosts_Service!$CX$8:$DF$8,0))*million</f>
        <v>13232583.095145511</v>
      </c>
      <c r="F151" s="220">
        <f>INDEX([1]!FC.TotalCosts_Service,MATCH($A151,[1]TotalCosts_Service!$B$9:$B$608,0),MATCH(F$144,[1]TotalCosts_Service!$CX$8:$DF$8,0))*million</f>
        <v>12874421.391342429</v>
      </c>
      <c r="G151" s="220">
        <f>INDEX([1]!FC.TotalCosts_Service,MATCH($A151,[1]TotalCosts_Service!$B$9:$B$608,0),MATCH(G$144,[1]TotalCosts_Service!$CX$8:$DF$8,0))*million</f>
        <v>10731616.478914991</v>
      </c>
      <c r="H151" s="220">
        <f>INDEX([1]!FC.TotalCosts_Service,MATCH($A151,[1]TotalCosts_Service!$B$9:$B$608,0),MATCH(H$144,[1]TotalCosts_Service!$CX$8:$DF$8,0))*million</f>
        <v>8237391.854964585</v>
      </c>
      <c r="I151" s="220">
        <f>INDEX([1]!FC.TotalCosts_Service,MATCH($A151,[1]TotalCosts_Service!$B$9:$B$608,0),MATCH(I$144,[1]TotalCosts_Service!$CX$8:$DF$8,0))*million</f>
        <v>5295130.7220092211</v>
      </c>
      <c r="J151" s="220">
        <f>INDEX([1]!FC.TotalCosts_Service,MATCH($A151,[1]TotalCosts_Service!$B$9:$B$608,0),MATCH(J$144,[1]TotalCosts_Service!$CX$8:$DF$8,0))*million</f>
        <v>2603372.0647061621</v>
      </c>
      <c r="K151" s="220">
        <f>INDEX([1]!FC.TotalCosts_Service,MATCH($A151,[1]TotalCosts_Service!$B$9:$B$608,0),MATCH(K$144,[1]TotalCosts_Service!$CX$8:$DF$8,0))*million</f>
        <v>751930.08591168106</v>
      </c>
      <c r="L151" s="220">
        <f>INDEX([1]!FC.TotalCosts_Service,MATCH($A151,[1]TotalCosts_Service!$B$9:$B$608,0),MATCH(L$144,[1]TotalCosts_Service!$CX$8:$DF$8,0))*million</f>
        <v>0</v>
      </c>
      <c r="M151" s="25"/>
      <c r="N151" s="25"/>
      <c r="O151" s="25"/>
      <c r="P151" s="25"/>
      <c r="Q151" s="25"/>
      <c r="R151" s="8"/>
      <c r="S151" s="23"/>
      <c r="T151" s="23"/>
      <c r="U151" s="23"/>
      <c r="V151" s="23"/>
      <c r="W151" s="25"/>
      <c r="X151" s="25"/>
      <c r="Y151" s="25"/>
      <c r="Z151" s="25"/>
      <c r="AA151" s="25"/>
      <c r="AB151" s="25"/>
      <c r="AC151" s="25"/>
      <c r="AD151" s="25"/>
      <c r="AE151" s="25"/>
      <c r="AF151" s="25"/>
      <c r="AG151" s="25"/>
    </row>
    <row r="152" spans="1:33" x14ac:dyDescent="0.35">
      <c r="A152" s="8" t="str">
        <v>WN301</v>
      </c>
      <c r="B152" t="s">
        <v>283</v>
      </c>
      <c r="C152" s="222"/>
      <c r="D152" s="220">
        <f>INDEX([1]!FC.TotalCosts_Service,MATCH($A152,[1]TotalCosts_Service!$B$9:$B$608,0),MATCH(D$144,[1]TotalCosts_Service!$CX$8:$DF$8,0))*million</f>
        <v>17428624.597792994</v>
      </c>
      <c r="E152" s="220">
        <f>INDEX([1]!FC.TotalCosts_Service,MATCH($A152,[1]TotalCosts_Service!$B$9:$B$608,0),MATCH(E$144,[1]TotalCosts_Service!$CX$8:$DF$8,0))*million</f>
        <v>5405357.2235864177</v>
      </c>
      <c r="F152" s="220">
        <f>INDEX([1]!FC.TotalCosts_Service,MATCH($A152,[1]TotalCosts_Service!$B$9:$B$608,0),MATCH(F$144,[1]TotalCosts_Service!$CX$8:$DF$8,0))*million</f>
        <v>4952258.651452315</v>
      </c>
      <c r="G152" s="220">
        <f>INDEX([1]!FC.TotalCosts_Service,MATCH($A152,[1]TotalCosts_Service!$B$9:$B$608,0),MATCH(G$144,[1]TotalCosts_Service!$CX$8:$DF$8,0))*million</f>
        <v>4152939.8433265816</v>
      </c>
      <c r="H152" s="220">
        <f>INDEX([1]!FC.TotalCosts_Service,MATCH($A152,[1]TotalCosts_Service!$B$9:$B$608,0),MATCH(H$144,[1]TotalCosts_Service!$CX$8:$DF$8,0))*million</f>
        <v>3164403.2803823873</v>
      </c>
      <c r="I152" s="220">
        <f>INDEX([1]!FC.TotalCosts_Service,MATCH($A152,[1]TotalCosts_Service!$B$9:$B$608,0),MATCH(I$144,[1]TotalCosts_Service!$CX$8:$DF$8,0))*million</f>
        <v>2041400.7386323302</v>
      </c>
      <c r="J152" s="220">
        <f>INDEX([1]!FC.TotalCosts_Service,MATCH($A152,[1]TotalCosts_Service!$B$9:$B$608,0),MATCH(J$144,[1]TotalCosts_Service!$CX$8:$DF$8,0))*million</f>
        <v>996338.0275453428</v>
      </c>
      <c r="K152" s="220">
        <f>INDEX([1]!FC.TotalCosts_Service,MATCH($A152,[1]TotalCosts_Service!$B$9:$B$608,0),MATCH(K$144,[1]TotalCosts_Service!$CX$8:$DF$8,0))*million</f>
        <v>290131.79935302888</v>
      </c>
      <c r="L152" s="220">
        <f>INDEX([1]!FC.TotalCosts_Service,MATCH($A152,[1]TotalCosts_Service!$B$9:$B$608,0),MATCH(L$144,[1]TotalCosts_Service!$CX$8:$DF$8,0))*million</f>
        <v>0</v>
      </c>
      <c r="M152" s="25"/>
      <c r="N152" s="25"/>
      <c r="O152" s="25"/>
      <c r="P152" s="25"/>
      <c r="Q152" s="25"/>
      <c r="R152" s="8"/>
      <c r="S152" s="23"/>
      <c r="T152" s="23"/>
      <c r="U152" s="23"/>
      <c r="V152" s="23"/>
      <c r="W152" s="25"/>
      <c r="X152" s="25"/>
      <c r="Y152" s="25"/>
      <c r="Z152" s="25"/>
      <c r="AA152" s="25"/>
      <c r="AB152" s="25"/>
      <c r="AC152" s="25"/>
      <c r="AD152" s="25"/>
      <c r="AE152" s="25"/>
      <c r="AF152" s="25"/>
      <c r="AG152" s="25"/>
    </row>
    <row r="153" spans="1:33" x14ac:dyDescent="0.35">
      <c r="A153" s="8" t="str">
        <v>WX310</v>
      </c>
      <c r="B153" t="s">
        <v>284</v>
      </c>
      <c r="C153" s="222"/>
      <c r="D153" s="220">
        <f>INDEX([1]!FC.TotalCosts_Service,MATCH($A153,[1]TotalCosts_Service!$B$9:$B$608,0),MATCH(D$144,[1]TotalCosts_Service!$CX$8:$DF$8,0))*million</f>
        <v>38251706.226533838</v>
      </c>
      <c r="E153" s="220">
        <f>INDEX([1]!FC.TotalCosts_Service,MATCH($A153,[1]TotalCosts_Service!$B$9:$B$608,0),MATCH(E$144,[1]TotalCosts_Service!$CX$8:$DF$8,0))*million</f>
        <v>16217567.503023989</v>
      </c>
      <c r="F153" s="220">
        <f>INDEX([1]!FC.TotalCosts_Service,MATCH($A153,[1]TotalCosts_Service!$B$9:$B$608,0),MATCH(F$144,[1]TotalCosts_Service!$CX$8:$DF$8,0))*million</f>
        <v>15046339.778985184</v>
      </c>
      <c r="G153" s="220">
        <f>INDEX([1]!FC.TotalCosts_Service,MATCH($A153,[1]TotalCosts_Service!$B$9:$B$608,0),MATCH(G$144,[1]TotalCosts_Service!$CX$8:$DF$8,0))*million</f>
        <v>12703108.919432862</v>
      </c>
      <c r="H153" s="220">
        <f>INDEX([1]!FC.TotalCosts_Service,MATCH($A153,[1]TotalCosts_Service!$B$9:$B$608,0),MATCH(H$144,[1]TotalCosts_Service!$CX$8:$DF$8,0))*million</f>
        <v>9715374.6977173835</v>
      </c>
      <c r="I153" s="220">
        <f>INDEX([1]!FC.TotalCosts_Service,MATCH($A153,[1]TotalCosts_Service!$B$9:$B$608,0),MATCH(I$144,[1]TotalCosts_Service!$CX$8:$DF$8,0))*million</f>
        <v>6299437.7452944191</v>
      </c>
      <c r="J153" s="220">
        <f>INDEX([1]!FC.TotalCosts_Service,MATCH($A153,[1]TotalCosts_Service!$B$9:$B$608,0),MATCH(J$144,[1]TotalCosts_Service!$CX$8:$DF$8,0))*million</f>
        <v>3090353.0418420429</v>
      </c>
      <c r="K153" s="220">
        <f>INDEX([1]!FC.TotalCosts_Service,MATCH($A153,[1]TotalCosts_Service!$B$9:$B$608,0),MATCH(K$144,[1]TotalCosts_Service!$CX$8:$DF$8,0))*million</f>
        <v>899189.35183096759</v>
      </c>
      <c r="L153" s="220">
        <f>INDEX([1]!FC.TotalCosts_Service,MATCH($A153,[1]TotalCosts_Service!$B$9:$B$608,0),MATCH(L$144,[1]TotalCosts_Service!$CX$8:$DF$8,0))*million</f>
        <v>0</v>
      </c>
      <c r="M153" s="25"/>
      <c r="N153" s="25"/>
      <c r="O153" s="25"/>
      <c r="P153" s="25"/>
      <c r="Q153" s="25"/>
      <c r="R153" s="8"/>
      <c r="S153" s="23"/>
      <c r="T153" s="23"/>
      <c r="U153" s="23"/>
      <c r="V153" s="23"/>
      <c r="W153" s="25"/>
      <c r="X153" s="25"/>
      <c r="Y153" s="25"/>
      <c r="Z153" s="25"/>
      <c r="AA153" s="25"/>
      <c r="AB153" s="25"/>
      <c r="AC153" s="25"/>
      <c r="AD153" s="25"/>
      <c r="AE153" s="25"/>
      <c r="AF153" s="25"/>
      <c r="AG153" s="25"/>
    </row>
    <row r="154" spans="1:33" x14ac:dyDescent="0.35">
      <c r="A154" s="8" t="str">
        <v>WX311</v>
      </c>
      <c r="B154" t="s">
        <v>285</v>
      </c>
      <c r="C154" s="222"/>
      <c r="D154" s="220">
        <f>INDEX([1]!FC.TotalCosts_Service,MATCH($A154,[1]TotalCosts_Service!$B$9:$B$608,0),MATCH(D$144,[1]TotalCosts_Service!$CX$8:$DF$8,0))*million</f>
        <v>25212012.880306125</v>
      </c>
      <c r="E154" s="220">
        <f>INDEX([1]!FC.TotalCosts_Service,MATCH($A154,[1]TotalCosts_Service!$B$9:$B$608,0),MATCH(E$144,[1]TotalCosts_Service!$CX$8:$DF$8,0))*million</f>
        <v>9266960.5917556435</v>
      </c>
      <c r="F154" s="220">
        <f>INDEX([1]!FC.TotalCosts_Service,MATCH($A154,[1]TotalCosts_Service!$B$9:$B$608,0),MATCH(F$144,[1]TotalCosts_Service!$CX$8:$DF$8,0))*million</f>
        <v>10492880.632373851</v>
      </c>
      <c r="G154" s="220">
        <f>INDEX([1]!FC.TotalCosts_Service,MATCH($A154,[1]TotalCosts_Service!$B$9:$B$608,0),MATCH(G$144,[1]TotalCosts_Service!$CX$8:$DF$8,0))*million</f>
        <v>8670912.8636830542</v>
      </c>
      <c r="H154" s="220">
        <f>INDEX([1]!FC.TotalCosts_Service,MATCH($A154,[1]TotalCosts_Service!$B$9:$B$608,0),MATCH(H$144,[1]TotalCosts_Service!$CX$8:$DF$8,0))*million</f>
        <v>6614856.5684171738</v>
      </c>
      <c r="I154" s="220">
        <f>INDEX([1]!FC.TotalCosts_Service,MATCH($A154,[1]TotalCosts_Service!$B$9:$B$608,0),MATCH(I$144,[1]TotalCosts_Service!$CX$8:$DF$8,0))*million</f>
        <v>4279859.8413350815</v>
      </c>
      <c r="J154" s="220">
        <f>INDEX([1]!FC.TotalCosts_Service,MATCH($A154,[1]TotalCosts_Service!$B$9:$B$608,0),MATCH(J$144,[1]TotalCosts_Service!$CX$8:$DF$8,0))*million</f>
        <v>2089855.3835430071</v>
      </c>
      <c r="K154" s="220">
        <f>INDEX([1]!FC.TotalCosts_Service,MATCH($A154,[1]TotalCosts_Service!$B$9:$B$608,0),MATCH(K$144,[1]TotalCosts_Service!$CX$8:$DF$8,0))*million</f>
        <v>608930.03941068216</v>
      </c>
      <c r="L154" s="220">
        <f>INDEX([1]!FC.TotalCosts_Service,MATCH($A154,[1]TotalCosts_Service!$B$9:$B$608,0),MATCH(L$144,[1]TotalCosts_Service!$CX$8:$DF$8,0))*million</f>
        <v>0</v>
      </c>
      <c r="M154" s="11"/>
      <c r="N154" s="11"/>
      <c r="P154" s="6"/>
      <c r="Q154" s="6"/>
      <c r="R154" s="8"/>
      <c r="S154" s="23"/>
      <c r="T154" s="23"/>
      <c r="U154" s="23"/>
      <c r="V154" s="23"/>
      <c r="W154" s="25"/>
      <c r="X154" s="25"/>
      <c r="Y154" s="25"/>
      <c r="Z154" s="25"/>
      <c r="AA154" s="25"/>
      <c r="AB154" s="25"/>
      <c r="AC154" s="25"/>
      <c r="AD154" s="25"/>
      <c r="AE154" s="25"/>
      <c r="AF154" s="25"/>
      <c r="AG154" s="25"/>
    </row>
    <row r="155" spans="1:33" x14ac:dyDescent="0.35">
      <c r="A155" s="8" t="str">
        <v>WN302</v>
      </c>
      <c r="B155" t="s">
        <v>286</v>
      </c>
      <c r="C155" s="222"/>
      <c r="D155" s="220">
        <f>INDEX([1]!FC.TotalCosts_Service,MATCH($A155,[1]TotalCosts_Service!$B$9:$B$608,0),MATCH(D$144,[1]TotalCosts_Service!$CX$8:$DF$8,0))*million</f>
        <v>681521.3074095936</v>
      </c>
      <c r="E155" s="220">
        <f>INDEX([1]!FC.TotalCosts_Service,MATCH($A155,[1]TotalCosts_Service!$B$9:$B$608,0),MATCH(E$144,[1]TotalCosts_Service!$CX$8:$DF$8,0))*million</f>
        <v>169372.37937468427</v>
      </c>
      <c r="F155" s="220">
        <f>INDEX([1]!FC.TotalCosts_Service,MATCH($A155,[1]TotalCosts_Service!$B$9:$B$608,0),MATCH(F$144,[1]TotalCosts_Service!$CX$8:$DF$8,0))*million</f>
        <v>123429.83642269378</v>
      </c>
      <c r="G155" s="220">
        <f>INDEX([1]!FC.TotalCosts_Service,MATCH($A155,[1]TotalCosts_Service!$B$9:$B$608,0),MATCH(G$144,[1]TotalCosts_Service!$CX$8:$DF$8,0))*million</f>
        <v>96432.129177314389</v>
      </c>
      <c r="H155" s="220">
        <f>INDEX([1]!FC.TotalCosts_Service,MATCH($A155,[1]TotalCosts_Service!$B$9:$B$608,0),MATCH(H$144,[1]TotalCosts_Service!$CX$8:$DF$8,0))*million</f>
        <v>66762.4184040767</v>
      </c>
      <c r="I155" s="220">
        <f>INDEX([1]!FC.TotalCosts_Service,MATCH($A155,[1]TotalCosts_Service!$B$9:$B$608,0),MATCH(I$144,[1]TotalCosts_Service!$CX$8:$DF$8,0))*million</f>
        <v>38680.593316245322</v>
      </c>
      <c r="J155" s="220">
        <f>INDEX([1]!FC.TotalCosts_Service,MATCH($A155,[1]TotalCosts_Service!$B$9:$B$608,0),MATCH(J$144,[1]TotalCosts_Service!$CX$8:$DF$8,0))*million</f>
        <v>16549.42420132221</v>
      </c>
      <c r="K155" s="220">
        <f>INDEX([1]!FC.TotalCosts_Service,MATCH($A155,[1]TotalCosts_Service!$B$9:$B$608,0),MATCH(K$144,[1]TotalCosts_Service!$CX$8:$DF$8,0))*million</f>
        <v>4041.7332925066003</v>
      </c>
      <c r="L155" s="220">
        <f>INDEX([1]!FC.TotalCosts_Service,MATCH($A155,[1]TotalCosts_Service!$B$9:$B$608,0),MATCH(L$144,[1]TotalCosts_Service!$CX$8:$DF$8,0))*million</f>
        <v>0</v>
      </c>
      <c r="M155" s="11"/>
      <c r="N155" s="11"/>
      <c r="P155" s="6"/>
      <c r="Q155" s="6"/>
      <c r="R155" s="6"/>
      <c r="S155" s="6"/>
      <c r="T155" s="6"/>
      <c r="U155" s="6"/>
      <c r="V155" s="6"/>
      <c r="W155" s="6"/>
      <c r="X155" s="6"/>
      <c r="Y155" s="6"/>
      <c r="Z155" s="6"/>
    </row>
    <row r="156" spans="1:33" x14ac:dyDescent="0.35">
      <c r="A156" s="8" t="str">
        <v>WX312</v>
      </c>
      <c r="B156" t="s">
        <v>287</v>
      </c>
      <c r="C156" s="222"/>
      <c r="D156" s="220">
        <f>INDEX([1]!FC.TotalCosts_Service,MATCH($A156,[1]TotalCosts_Service!$B$9:$B$608,0),MATCH(D$144,[1]TotalCosts_Service!$CX$8:$DF$8,0))*million</f>
        <v>752228.56661775068</v>
      </c>
      <c r="E156" s="220">
        <f>INDEX([1]!FC.TotalCosts_Service,MATCH($A156,[1]TotalCosts_Service!$B$9:$B$608,0),MATCH(E$144,[1]TotalCosts_Service!$CX$8:$DF$8,0))*million</f>
        <v>151375.65276534343</v>
      </c>
      <c r="F156" s="220">
        <f>INDEX([1]!FC.TotalCosts_Service,MATCH($A156,[1]TotalCosts_Service!$B$9:$B$608,0),MATCH(F$144,[1]TotalCosts_Service!$CX$8:$DF$8,0))*million</f>
        <v>149732.50360016592</v>
      </c>
      <c r="G156" s="220">
        <f>INDEX([1]!FC.TotalCosts_Service,MATCH($A156,[1]TotalCosts_Service!$B$9:$B$608,0),MATCH(G$144,[1]TotalCosts_Service!$CX$8:$DF$8,0))*million</f>
        <v>117085.99289355702</v>
      </c>
      <c r="H156" s="220">
        <f>INDEX([1]!FC.TotalCosts_Service,MATCH($A156,[1]TotalCosts_Service!$B$9:$B$608,0),MATCH(H$144,[1]TotalCosts_Service!$CX$8:$DF$8,0))*million</f>
        <v>81470.122746683977</v>
      </c>
      <c r="I156" s="220">
        <f>INDEX([1]!FC.TotalCosts_Service,MATCH($A156,[1]TotalCosts_Service!$B$9:$B$608,0),MATCH(I$144,[1]TotalCosts_Service!$CX$8:$DF$8,0))*million</f>
        <v>47208.382859637706</v>
      </c>
      <c r="J156" s="220">
        <f>INDEX([1]!FC.TotalCosts_Service,MATCH($A156,[1]TotalCosts_Service!$B$9:$B$608,0),MATCH(J$144,[1]TotalCosts_Service!$CX$8:$DF$8,0))*million</f>
        <v>20172.763404194393</v>
      </c>
      <c r="K156" s="220">
        <f>INDEX([1]!FC.TotalCosts_Service,MATCH($A156,[1]TotalCosts_Service!$B$9:$B$608,0),MATCH(K$144,[1]TotalCosts_Service!$CX$8:$DF$8,0))*million</f>
        <v>4940.3281953464975</v>
      </c>
      <c r="L156" s="220">
        <f>INDEX([1]!FC.TotalCosts_Service,MATCH($A156,[1]TotalCosts_Service!$B$9:$B$608,0),MATCH(L$144,[1]TotalCosts_Service!$CX$8:$DF$8,0))*million</f>
        <v>0</v>
      </c>
      <c r="M156" s="11"/>
      <c r="N156" s="11"/>
      <c r="P156" s="6"/>
      <c r="Q156" s="6"/>
      <c r="R156" s="6"/>
      <c r="S156" s="6"/>
      <c r="T156" s="6"/>
      <c r="U156" s="6"/>
      <c r="V156" s="6"/>
      <c r="W156" s="6"/>
      <c r="X156" s="6"/>
      <c r="Y156" s="6"/>
      <c r="Z156" s="6"/>
    </row>
    <row r="157" spans="1:33" x14ac:dyDescent="0.35">
      <c r="A157" s="8" t="str">
        <v>WX338</v>
      </c>
      <c r="B157" t="s">
        <v>288</v>
      </c>
      <c r="C157" s="222"/>
      <c r="D157" s="220">
        <f>INDEX([1]!FC.TotalCosts_Service,MATCH($A157,[1]TotalCosts_Service!$B$9:$B$608,0),MATCH(D$144,[1]TotalCosts_Service!$CX$8:$DF$8,0))*million</f>
        <v>639757.18502948654</v>
      </c>
      <c r="E157" s="220">
        <f>INDEX([1]!FC.TotalCosts_Service,MATCH($A157,[1]TotalCosts_Service!$B$9:$B$608,0),MATCH(E$144,[1]TotalCosts_Service!$CX$8:$DF$8,0))*million</f>
        <v>153924.73260328299</v>
      </c>
      <c r="F157" s="220">
        <f>INDEX([1]!FC.TotalCosts_Service,MATCH($A157,[1]TotalCosts_Service!$B$9:$B$608,0),MATCH(F$144,[1]TotalCosts_Service!$CX$8:$DF$8,0))*million</f>
        <v>152212.78313757663</v>
      </c>
      <c r="G157" s="220">
        <f>INDEX([1]!FC.TotalCosts_Service,MATCH($A157,[1]TotalCosts_Service!$B$9:$B$608,0),MATCH(G$144,[1]TotalCosts_Service!$CX$8:$DF$8,0))*million</f>
        <v>117977.66890497497</v>
      </c>
      <c r="H157" s="220">
        <f>INDEX([1]!FC.TotalCosts_Service,MATCH($A157,[1]TotalCosts_Service!$B$9:$B$608,0),MATCH(H$144,[1]TotalCosts_Service!$CX$8:$DF$8,0))*million</f>
        <v>81493.424952177345</v>
      </c>
      <c r="I157" s="220">
        <f>INDEX([1]!FC.TotalCosts_Service,MATCH($A157,[1]TotalCosts_Service!$B$9:$B$608,0),MATCH(I$144,[1]TotalCosts_Service!$CX$8:$DF$8,0))*million</f>
        <v>46981.565017427471</v>
      </c>
      <c r="J157" s="220">
        <f>INDEX([1]!FC.TotalCosts_Service,MATCH($A157,[1]TotalCosts_Service!$B$9:$B$608,0),MATCH(J$144,[1]TotalCosts_Service!$CX$8:$DF$8,0))*million</f>
        <v>19979.675303325053</v>
      </c>
      <c r="K157" s="220">
        <f>INDEX([1]!FC.TotalCosts_Service,MATCH($A157,[1]TotalCosts_Service!$B$9:$B$608,0),MATCH(K$144,[1]TotalCosts_Service!$CX$8:$DF$8,0))*million</f>
        <v>4873.2972782801107</v>
      </c>
      <c r="L157" s="220">
        <f>INDEX([1]!FC.TotalCosts_Service,MATCH($A157,[1]TotalCosts_Service!$B$9:$B$608,0),MATCH(L$144,[1]TotalCosts_Service!$CX$8:$DF$8,0))*million</f>
        <v>0</v>
      </c>
      <c r="M157" s="11"/>
      <c r="N157" s="11"/>
      <c r="P157" s="6"/>
      <c r="Q157" s="6"/>
      <c r="R157" s="6"/>
      <c r="S157" s="6"/>
      <c r="T157" s="6"/>
      <c r="U157" s="6"/>
      <c r="V157" s="6"/>
      <c r="W157" s="6"/>
      <c r="X157" s="6"/>
      <c r="Y157" s="6"/>
      <c r="Z157" s="6"/>
    </row>
    <row r="158" spans="1:33" x14ac:dyDescent="0.35">
      <c r="A158" s="8" t="str">
        <v>WN336</v>
      </c>
      <c r="B158" t="s">
        <v>289</v>
      </c>
      <c r="C158" s="222"/>
      <c r="D158" s="220">
        <f>INDEX([1]!FC.TotalCosts_Service,MATCH($A158,[1]TotalCosts_Service!$B$9:$B$608,0),MATCH(D$144,[1]TotalCosts_Service!$CX$8:$DF$8,0))*million</f>
        <v>423596.70923589211</v>
      </c>
      <c r="E158" s="220">
        <f>INDEX([1]!FC.TotalCosts_Service,MATCH($A158,[1]TotalCosts_Service!$B$9:$B$608,0),MATCH(E$144,[1]TotalCosts_Service!$CX$8:$DF$8,0))*million</f>
        <v>84955.974068891213</v>
      </c>
      <c r="F158" s="220">
        <f>INDEX([1]!FC.TotalCosts_Service,MATCH($A158,[1]TotalCosts_Service!$B$9:$B$608,0),MATCH(F$144,[1]TotalCosts_Service!$CX$8:$DF$8,0))*million</f>
        <v>87394.860611826094</v>
      </c>
      <c r="G158" s="220">
        <f>INDEX([1]!FC.TotalCosts_Service,MATCH($A158,[1]TotalCosts_Service!$B$9:$B$608,0),MATCH(G$144,[1]TotalCosts_Service!$CX$8:$DF$8,0))*million</f>
        <v>67705.543693192492</v>
      </c>
      <c r="H158" s="220">
        <f>INDEX([1]!FC.TotalCosts_Service,MATCH($A158,[1]TotalCosts_Service!$B$9:$B$608,0),MATCH(H$144,[1]TotalCosts_Service!$CX$8:$DF$8,0))*million</f>
        <v>46668.186387526337</v>
      </c>
      <c r="I158" s="220">
        <f>INDEX([1]!FC.TotalCosts_Service,MATCH($A158,[1]TotalCosts_Service!$B$9:$B$608,0),MATCH(I$144,[1]TotalCosts_Service!$CX$8:$DF$8,0))*million</f>
        <v>26900.448779108279</v>
      </c>
      <c r="J158" s="220">
        <f>INDEX([1]!FC.TotalCosts_Service,MATCH($A158,[1]TotalCosts_Service!$B$9:$B$608,0),MATCH(J$144,[1]TotalCosts_Service!$CX$8:$DF$8,0))*million</f>
        <v>11439.218264033849</v>
      </c>
      <c r="K158" s="220">
        <f>INDEX([1]!FC.TotalCosts_Service,MATCH($A158,[1]TotalCosts_Service!$B$9:$B$608,0),MATCH(K$144,[1]TotalCosts_Service!$CX$8:$DF$8,0))*million</f>
        <v>2785.5040706362342</v>
      </c>
      <c r="L158" s="220">
        <f>INDEX([1]!FC.TotalCosts_Service,MATCH($A158,[1]TotalCosts_Service!$B$9:$B$608,0),MATCH(L$144,[1]TotalCosts_Service!$CX$8:$DF$8,0))*million</f>
        <v>0</v>
      </c>
      <c r="M158" s="11"/>
      <c r="N158" s="11"/>
      <c r="P158" s="6"/>
      <c r="Q158" s="6"/>
      <c r="R158" s="6"/>
      <c r="S158" s="6"/>
      <c r="T158" s="6"/>
      <c r="U158" s="6"/>
      <c r="V158" s="6"/>
      <c r="W158" s="6"/>
      <c r="X158" s="6"/>
      <c r="Y158" s="6"/>
      <c r="Z158" s="6"/>
    </row>
    <row r="159" spans="1:33" x14ac:dyDescent="0.35">
      <c r="A159" s="8" t="str">
        <v>WN303</v>
      </c>
      <c r="B159" t="s">
        <v>290</v>
      </c>
      <c r="C159" s="222"/>
      <c r="D159" s="220">
        <f>INDEX([1]!FC.TotalCosts_Service,MATCH($A159,[1]TotalCosts_Service!$B$9:$B$608,0),MATCH(D$144,[1]TotalCosts_Service!$CX$8:$DF$8,0))*million</f>
        <v>4433012.8835553443</v>
      </c>
      <c r="E159" s="220">
        <f>INDEX([1]!FC.TotalCosts_Service,MATCH($A159,[1]TotalCosts_Service!$B$9:$B$608,0),MATCH(E$144,[1]TotalCosts_Service!$CX$8:$DF$8,0))*million</f>
        <v>1037346.3848448343</v>
      </c>
      <c r="F159" s="220">
        <f>INDEX([1]!FC.TotalCosts_Service,MATCH($A159,[1]TotalCosts_Service!$B$9:$B$608,0),MATCH(F$144,[1]TotalCosts_Service!$CX$8:$DF$8,0))*million</f>
        <v>921468.39754780999</v>
      </c>
      <c r="G159" s="220">
        <f>INDEX([1]!FC.TotalCosts_Service,MATCH($A159,[1]TotalCosts_Service!$B$9:$B$608,0),MATCH(G$144,[1]TotalCosts_Service!$CX$8:$DF$8,0))*million</f>
        <v>713690.22953375615</v>
      </c>
      <c r="H159" s="220">
        <f>INDEX([1]!FC.TotalCosts_Service,MATCH($A159,[1]TotalCosts_Service!$B$9:$B$608,0),MATCH(H$144,[1]TotalCosts_Service!$CX$8:$DF$8,0))*million</f>
        <v>491129.30379756261</v>
      </c>
      <c r="I159" s="220">
        <f>INDEX([1]!FC.TotalCosts_Service,MATCH($A159,[1]TotalCosts_Service!$B$9:$B$608,0),MATCH(I$144,[1]TotalCosts_Service!$CX$8:$DF$8,0))*million</f>
        <v>283117.1098561227</v>
      </c>
      <c r="J159" s="220">
        <f>INDEX([1]!FC.TotalCosts_Service,MATCH($A159,[1]TotalCosts_Service!$B$9:$B$608,0),MATCH(J$144,[1]TotalCosts_Service!$CX$8:$DF$8,0))*million</f>
        <v>120548.05085412861</v>
      </c>
      <c r="K159" s="220">
        <f>INDEX([1]!FC.TotalCosts_Service,MATCH($A159,[1]TotalCosts_Service!$B$9:$B$608,0),MATCH(K$144,[1]TotalCosts_Service!$CX$8:$DF$8,0))*million</f>
        <v>29349.714312062406</v>
      </c>
      <c r="L159" s="220">
        <f>INDEX([1]!FC.TotalCosts_Service,MATCH($A159,[1]TotalCosts_Service!$B$9:$B$608,0),MATCH(L$144,[1]TotalCosts_Service!$CX$8:$DF$8,0))*million</f>
        <v>0</v>
      </c>
      <c r="M159" s="11"/>
      <c r="N159" s="11"/>
      <c r="P159" s="6"/>
      <c r="Q159" s="6"/>
      <c r="R159" s="6"/>
      <c r="S159" s="6"/>
      <c r="T159" s="6"/>
      <c r="U159" s="6"/>
      <c r="V159" s="6"/>
      <c r="W159" s="6"/>
      <c r="X159" s="6"/>
      <c r="Y159" s="6"/>
      <c r="Z159" s="6"/>
    </row>
    <row r="160" spans="1:33" x14ac:dyDescent="0.35">
      <c r="A160" s="8" t="str">
        <v>WN337</v>
      </c>
      <c r="B160" t="s">
        <v>291</v>
      </c>
      <c r="C160" s="222"/>
      <c r="D160" s="220">
        <f>INDEX([1]!FC.TotalCosts_Service,MATCH($A160,[1]TotalCosts_Service!$B$9:$B$608,0),MATCH(D$144,[1]TotalCosts_Service!$CX$8:$DF$8,0))*million</f>
        <v>3822853.1339750118</v>
      </c>
      <c r="E160" s="220">
        <f>INDEX([1]!FC.TotalCosts_Service,MATCH($A160,[1]TotalCosts_Service!$B$9:$B$608,0),MATCH(E$144,[1]TotalCosts_Service!$CX$8:$DF$8,0))*million</f>
        <v>1280271.3915574255</v>
      </c>
      <c r="F160" s="220">
        <f>INDEX([1]!FC.TotalCosts_Service,MATCH($A160,[1]TotalCosts_Service!$B$9:$B$608,0),MATCH(F$144,[1]TotalCosts_Service!$CX$8:$DF$8,0))*million</f>
        <v>931911.79535739194</v>
      </c>
      <c r="G160" s="220">
        <f>INDEX([1]!FC.TotalCosts_Service,MATCH($A160,[1]TotalCosts_Service!$B$9:$B$608,0),MATCH(G$144,[1]TotalCosts_Service!$CX$8:$DF$8,0))*million</f>
        <v>728655.40043843526</v>
      </c>
      <c r="H160" s="220">
        <f>INDEX([1]!FC.TotalCosts_Service,MATCH($A160,[1]TotalCosts_Service!$B$9:$B$608,0),MATCH(H$144,[1]TotalCosts_Service!$CX$8:$DF$8,0))*million</f>
        <v>505749.91359859658</v>
      </c>
      <c r="I160" s="220">
        <f>INDEX([1]!FC.TotalCosts_Service,MATCH($A160,[1]TotalCosts_Service!$B$9:$B$608,0),MATCH(I$144,[1]TotalCosts_Service!$CX$8:$DF$8,0))*million</f>
        <v>293119.21546445537</v>
      </c>
      <c r="J160" s="220">
        <f>INDEX([1]!FC.TotalCosts_Service,MATCH($A160,[1]TotalCosts_Service!$B$9:$B$608,0),MATCH(J$144,[1]TotalCosts_Service!$CX$8:$DF$8,0))*million</f>
        <v>125432.16237267407</v>
      </c>
      <c r="K160" s="220">
        <f>INDEX([1]!FC.TotalCosts_Service,MATCH($A160,[1]TotalCosts_Service!$B$9:$B$608,0),MATCH(K$144,[1]TotalCosts_Service!$CX$8:$DF$8,0))*million</f>
        <v>30698.647262917206</v>
      </c>
      <c r="L160" s="220">
        <f>INDEX([1]!FC.TotalCosts_Service,MATCH($A160,[1]TotalCosts_Service!$B$9:$B$608,0),MATCH(L$144,[1]TotalCosts_Service!$CX$8:$DF$8,0))*million</f>
        <v>0</v>
      </c>
      <c r="M160" s="11"/>
      <c r="N160" s="11"/>
      <c r="P160" s="6"/>
      <c r="Q160" s="6"/>
      <c r="R160" s="6"/>
      <c r="S160" s="6"/>
      <c r="T160" s="6"/>
      <c r="U160" s="6"/>
      <c r="V160" s="6"/>
      <c r="W160" s="6"/>
      <c r="X160" s="6"/>
      <c r="Y160" s="6"/>
      <c r="Z160" s="6"/>
    </row>
    <row r="161" spans="1:26" x14ac:dyDescent="0.35">
      <c r="A161" s="8" t="str">
        <v>WX313</v>
      </c>
      <c r="B161" t="s">
        <v>292</v>
      </c>
      <c r="C161" s="222"/>
      <c r="D161" s="220">
        <f>INDEX([1]!FC.TotalCosts_Service,MATCH($A161,[1]TotalCosts_Service!$B$9:$B$608,0),MATCH(D$144,[1]TotalCosts_Service!$CX$8:$DF$8,0))*million</f>
        <v>3801842.7080366155</v>
      </c>
      <c r="E161" s="220">
        <f>INDEX([1]!FC.TotalCosts_Service,MATCH($A161,[1]TotalCosts_Service!$B$9:$B$608,0),MATCH(E$144,[1]TotalCosts_Service!$CX$8:$DF$8,0))*million</f>
        <v>1119732.5285621483</v>
      </c>
      <c r="F161" s="220">
        <f>INDEX([1]!FC.TotalCosts_Service,MATCH($A161,[1]TotalCosts_Service!$B$9:$B$608,0),MATCH(F$144,[1]TotalCosts_Service!$CX$8:$DF$8,0))*million</f>
        <v>1093918.6601767263</v>
      </c>
      <c r="G161" s="220">
        <f>INDEX([1]!FC.TotalCosts_Service,MATCH($A161,[1]TotalCosts_Service!$B$9:$B$608,0),MATCH(G$144,[1]TotalCosts_Service!$CX$8:$DF$8,0))*million</f>
        <v>848328.09339379019</v>
      </c>
      <c r="H161" s="220">
        <f>INDEX([1]!FC.TotalCosts_Service,MATCH($A161,[1]TotalCosts_Service!$B$9:$B$608,0),MATCH(H$144,[1]TotalCosts_Service!$CX$8:$DF$8,0))*million</f>
        <v>585903.22580104647</v>
      </c>
      <c r="I161" s="220">
        <f>INDEX([1]!FC.TotalCosts_Service,MATCH($A161,[1]TotalCosts_Service!$B$9:$B$608,0),MATCH(I$144,[1]TotalCosts_Service!$CX$8:$DF$8,0))*million</f>
        <v>337898.20969548711</v>
      </c>
      <c r="J161" s="220">
        <f>INDEX([1]!FC.TotalCosts_Service,MATCH($A161,[1]TotalCosts_Service!$B$9:$B$608,0),MATCH(J$144,[1]TotalCosts_Service!$CX$8:$DF$8,0))*million</f>
        <v>143812.15703202249</v>
      </c>
      <c r="K161" s="220">
        <f>INDEX([1]!FC.TotalCosts_Service,MATCH($A161,[1]TotalCosts_Service!$B$9:$B$608,0),MATCH(K$144,[1]TotalCosts_Service!$CX$8:$DF$8,0))*million</f>
        <v>35099.551246320581</v>
      </c>
      <c r="L161" s="220">
        <f>INDEX([1]!FC.TotalCosts_Service,MATCH($A161,[1]TotalCosts_Service!$B$9:$B$608,0),MATCH(L$144,[1]TotalCosts_Service!$CX$8:$DF$8,0))*million</f>
        <v>0</v>
      </c>
      <c r="M161" s="11"/>
      <c r="N161" s="11"/>
      <c r="P161" s="6"/>
      <c r="Q161" s="6"/>
      <c r="R161" s="6"/>
      <c r="S161" s="6"/>
      <c r="T161" s="6"/>
      <c r="U161" s="6"/>
      <c r="V161" s="6"/>
      <c r="W161" s="6"/>
      <c r="X161" s="6"/>
      <c r="Y161" s="6"/>
      <c r="Z161" s="6"/>
    </row>
    <row r="162" spans="1:26" x14ac:dyDescent="0.35">
      <c r="A162" s="8" t="str">
        <v>WX339</v>
      </c>
      <c r="B162" t="s">
        <v>293</v>
      </c>
      <c r="C162" s="222"/>
      <c r="D162" s="220">
        <f>INDEX([1]!FC.TotalCosts_Service,MATCH($A162,[1]TotalCosts_Service!$B$9:$B$608,0),MATCH(D$144,[1]TotalCosts_Service!$CX$8:$DF$8,0))*million</f>
        <v>10783478.378786758</v>
      </c>
      <c r="E162" s="220">
        <f>INDEX([1]!FC.TotalCosts_Service,MATCH($A162,[1]TotalCosts_Service!$B$9:$B$608,0),MATCH(E$144,[1]TotalCosts_Service!$CX$8:$DF$8,0))*million</f>
        <v>2979481.5313480147</v>
      </c>
      <c r="F162" s="220">
        <f>INDEX([1]!FC.TotalCosts_Service,MATCH($A162,[1]TotalCosts_Service!$B$9:$B$608,0),MATCH(F$144,[1]TotalCosts_Service!$CX$8:$DF$8,0))*million</f>
        <v>2633757.0382585553</v>
      </c>
      <c r="G162" s="220">
        <f>INDEX([1]!FC.TotalCosts_Service,MATCH($A162,[1]TotalCosts_Service!$B$9:$B$608,0),MATCH(G$144,[1]TotalCosts_Service!$CX$8:$DF$8,0))*million</f>
        <v>2060951.2137263862</v>
      </c>
      <c r="H162" s="220">
        <f>INDEX([1]!FC.TotalCosts_Service,MATCH($A162,[1]TotalCosts_Service!$B$9:$B$608,0),MATCH(H$144,[1]TotalCosts_Service!$CX$8:$DF$8,0))*million</f>
        <v>1432281.6961988257</v>
      </c>
      <c r="I162" s="220">
        <f>INDEX([1]!FC.TotalCosts_Service,MATCH($A162,[1]TotalCosts_Service!$B$9:$B$608,0),MATCH(I$144,[1]TotalCosts_Service!$CX$8:$DF$8,0))*million</f>
        <v>830418.80405183765</v>
      </c>
      <c r="J162" s="220">
        <f>INDEX([1]!FC.TotalCosts_Service,MATCH($A162,[1]TotalCosts_Service!$B$9:$B$608,0),MATCH(J$144,[1]TotalCosts_Service!$CX$8:$DF$8,0))*million</f>
        <v>355494.34495734674</v>
      </c>
      <c r="K162" s="220">
        <f>INDEX([1]!FC.TotalCosts_Service,MATCH($A162,[1]TotalCosts_Service!$B$9:$B$608,0),MATCH(K$144,[1]TotalCosts_Service!$CX$8:$DF$8,0))*million</f>
        <v>87120.434066866117</v>
      </c>
      <c r="L162" s="220">
        <f>INDEX([1]!FC.TotalCosts_Service,MATCH($A162,[1]TotalCosts_Service!$B$9:$B$608,0),MATCH(L$144,[1]TotalCosts_Service!$CX$8:$DF$8,0))*million</f>
        <v>0</v>
      </c>
      <c r="M162" s="11"/>
      <c r="N162" s="11"/>
      <c r="P162" s="6"/>
      <c r="Q162" s="6"/>
      <c r="R162" s="6"/>
      <c r="S162" s="6"/>
      <c r="T162" s="6"/>
      <c r="U162" s="6"/>
      <c r="V162" s="6"/>
      <c r="W162" s="6"/>
      <c r="X162" s="6"/>
      <c r="Y162" s="6"/>
      <c r="Z162" s="6"/>
    </row>
    <row r="163" spans="1:26" x14ac:dyDescent="0.35">
      <c r="A163" s="8" t="str">
        <v>WN332</v>
      </c>
      <c r="B163" t="s">
        <v>294</v>
      </c>
      <c r="C163" s="222"/>
      <c r="D163" s="220">
        <f>INDEX([1]!FC.TotalCosts_Service,MATCH($A163,[1]TotalCosts_Service!$B$9:$B$608,0),MATCH(D$144,[1]TotalCosts_Service!$CX$8:$DF$8,0))*million</f>
        <v>2071758.6690544686</v>
      </c>
      <c r="E163" s="220">
        <f>INDEX([1]!FC.TotalCosts_Service,MATCH($A163,[1]TotalCosts_Service!$B$9:$B$608,0),MATCH(E$144,[1]TotalCosts_Service!$CX$8:$DF$8,0))*million</f>
        <v>270015.89078642754</v>
      </c>
      <c r="F163" s="220">
        <f>INDEX([1]!FC.TotalCosts_Service,MATCH($A163,[1]TotalCosts_Service!$B$9:$B$608,0),MATCH(F$144,[1]TotalCosts_Service!$CX$8:$DF$8,0))*million</f>
        <v>332795.21281858563</v>
      </c>
      <c r="G163" s="220">
        <f>INDEX([1]!FC.TotalCosts_Service,MATCH($A163,[1]TotalCosts_Service!$B$9:$B$608,0),MATCH(G$144,[1]TotalCosts_Service!$CX$8:$DF$8,0))*million</f>
        <v>407207.94836871285</v>
      </c>
      <c r="H163" s="220">
        <f>INDEX([1]!FC.TotalCosts_Service,MATCH($A163,[1]TotalCosts_Service!$B$9:$B$608,0),MATCH(H$144,[1]TotalCosts_Service!$CX$8:$DF$8,0))*million</f>
        <v>496652.30806307046</v>
      </c>
      <c r="I163" s="220">
        <f>INDEX([1]!FC.TotalCosts_Service,MATCH($A163,[1]TotalCosts_Service!$B$9:$B$608,0),MATCH(I$144,[1]TotalCosts_Service!$CX$8:$DF$8,0))*million</f>
        <v>570806.72296040785</v>
      </c>
      <c r="J163" s="220">
        <f>INDEX([1]!FC.TotalCosts_Service,MATCH($A163,[1]TotalCosts_Service!$B$9:$B$608,0),MATCH(J$144,[1]TotalCosts_Service!$CX$8:$DF$8,0))*million</f>
        <v>686433.42431632953</v>
      </c>
      <c r="K163" s="220">
        <f>INDEX([1]!FC.TotalCosts_Service,MATCH($A163,[1]TotalCosts_Service!$B$9:$B$608,0),MATCH(K$144,[1]TotalCosts_Service!$CX$8:$DF$8,0))*million</f>
        <v>853071.40089655959</v>
      </c>
      <c r="L163" s="220">
        <f>INDEX([1]!FC.TotalCosts_Service,MATCH($A163,[1]TotalCosts_Service!$B$9:$B$608,0),MATCH(L$144,[1]TotalCosts_Service!$CX$8:$DF$8,0))*million</f>
        <v>1064850.7860861982</v>
      </c>
      <c r="M163" s="11"/>
      <c r="N163" s="11"/>
      <c r="P163" s="6"/>
      <c r="Q163" s="6"/>
      <c r="R163" s="6"/>
      <c r="S163" s="6"/>
      <c r="T163" s="6"/>
      <c r="U163" s="6"/>
      <c r="V163" s="6"/>
      <c r="W163" s="6"/>
      <c r="X163" s="6"/>
      <c r="Y163" s="6"/>
      <c r="Z163" s="6"/>
    </row>
    <row r="164" spans="1:26" x14ac:dyDescent="0.35">
      <c r="A164" s="8" t="str">
        <v>WX334</v>
      </c>
      <c r="B164" t="s">
        <v>295</v>
      </c>
      <c r="C164" s="222"/>
      <c r="D164" s="220">
        <f>INDEX([1]!FC.TotalCosts_Service,MATCH($A164,[1]TotalCosts_Service!$B$9:$B$608,0),MATCH(D$144,[1]TotalCosts_Service!$CX$8:$DF$8,0))*million</f>
        <v>1211181.161827147</v>
      </c>
      <c r="E164" s="220">
        <f>INDEX([1]!FC.TotalCosts_Service,MATCH($A164,[1]TotalCosts_Service!$B$9:$B$608,0),MATCH(E$144,[1]TotalCosts_Service!$CX$8:$DF$8,0))*million</f>
        <v>320021.29437306797</v>
      </c>
      <c r="F164" s="220">
        <f>INDEX([1]!FC.TotalCosts_Service,MATCH($A164,[1]TotalCosts_Service!$B$9:$B$608,0),MATCH(F$144,[1]TotalCosts_Service!$CX$8:$DF$8,0))*million</f>
        <v>366148.25950668374</v>
      </c>
      <c r="G164" s="220">
        <f>INDEX([1]!FC.TotalCosts_Service,MATCH($A164,[1]TotalCosts_Service!$B$9:$B$608,0),MATCH(G$144,[1]TotalCosts_Service!$CX$8:$DF$8,0))*million</f>
        <v>439352.22311092046</v>
      </c>
      <c r="H164" s="220">
        <f>INDEX([1]!FC.TotalCosts_Service,MATCH($A164,[1]TotalCosts_Service!$B$9:$B$608,0),MATCH(H$144,[1]TotalCosts_Service!$CX$8:$DF$8,0))*million</f>
        <v>542487.83600540587</v>
      </c>
      <c r="I164" s="220">
        <f>INDEX([1]!FC.TotalCosts_Service,MATCH($A164,[1]TotalCosts_Service!$B$9:$B$608,0),MATCH(I$144,[1]TotalCosts_Service!$CX$8:$DF$8,0))*million</f>
        <v>627167.72545695992</v>
      </c>
      <c r="J164" s="220">
        <f>INDEX([1]!FC.TotalCosts_Service,MATCH($A164,[1]TotalCosts_Service!$B$9:$B$608,0),MATCH(J$144,[1]TotalCosts_Service!$CX$8:$DF$8,0))*million</f>
        <v>757593.24946872389</v>
      </c>
      <c r="K164" s="220">
        <f>INDEX([1]!FC.TotalCosts_Service,MATCH($A164,[1]TotalCosts_Service!$B$9:$B$608,0),MATCH(K$144,[1]TotalCosts_Service!$CX$8:$DF$8,0))*million</f>
        <v>941931.30055297108</v>
      </c>
      <c r="L164" s="220">
        <f>INDEX([1]!FC.TotalCosts_Service,MATCH($A164,[1]TotalCosts_Service!$B$9:$B$608,0),MATCH(L$144,[1]TotalCosts_Service!$CX$8:$DF$8,0))*million</f>
        <v>1170002.1694464064</v>
      </c>
      <c r="M164" s="11"/>
      <c r="N164" s="11"/>
      <c r="P164" s="6"/>
      <c r="Q164" s="6"/>
      <c r="R164" s="6"/>
      <c r="S164" s="6"/>
      <c r="T164" s="6"/>
      <c r="U164" s="6"/>
      <c r="V164" s="6"/>
      <c r="W164" s="6"/>
      <c r="X164" s="6"/>
      <c r="Y164" s="6"/>
      <c r="Z164" s="6"/>
    </row>
    <row r="165" spans="1:26" x14ac:dyDescent="0.35">
      <c r="A165" s="8" t="str">
        <v>WN333</v>
      </c>
      <c r="B165" t="s">
        <v>296</v>
      </c>
      <c r="C165" s="222"/>
      <c r="D165" s="220">
        <f>INDEX([1]!FC.TotalCosts_Service,MATCH($A165,[1]TotalCosts_Service!$B$9:$B$608,0),MATCH(D$144,[1]TotalCosts_Service!$CX$8:$DF$8,0))*million</f>
        <v>487895.13572449918</v>
      </c>
      <c r="E165" s="220">
        <f>INDEX([1]!FC.TotalCosts_Service,MATCH($A165,[1]TotalCosts_Service!$B$9:$B$608,0),MATCH(E$144,[1]TotalCosts_Service!$CX$8:$DF$8,0))*million</f>
        <v>289527.82420379075</v>
      </c>
      <c r="F165" s="220">
        <f>INDEX([1]!FC.TotalCosts_Service,MATCH($A165,[1]TotalCosts_Service!$B$9:$B$608,0),MATCH(F$144,[1]TotalCosts_Service!$CX$8:$DF$8,0))*million</f>
        <v>296903.16401580843</v>
      </c>
      <c r="G165" s="220">
        <f>INDEX([1]!FC.TotalCosts_Service,MATCH($A165,[1]TotalCosts_Service!$B$9:$B$608,0),MATCH(G$144,[1]TotalCosts_Service!$CX$8:$DF$8,0))*million</f>
        <v>335159.04480761464</v>
      </c>
      <c r="H165" s="220">
        <f>INDEX([1]!FC.TotalCosts_Service,MATCH($A165,[1]TotalCosts_Service!$B$9:$B$608,0),MATCH(H$144,[1]TotalCosts_Service!$CX$8:$DF$8,0))*million</f>
        <v>371905.77515263727</v>
      </c>
      <c r="I165" s="220">
        <f>INDEX([1]!FC.TotalCosts_Service,MATCH($A165,[1]TotalCosts_Service!$B$9:$B$608,0),MATCH(I$144,[1]TotalCosts_Service!$CX$8:$DF$8,0))*million</f>
        <v>388080.22745143389</v>
      </c>
      <c r="J165" s="220">
        <f>INDEX([1]!FC.TotalCosts_Service,MATCH($A165,[1]TotalCosts_Service!$B$9:$B$608,0),MATCH(J$144,[1]TotalCosts_Service!$CX$8:$DF$8,0))*million</f>
        <v>402443.12013472343</v>
      </c>
      <c r="K165" s="220">
        <f>INDEX([1]!FC.TotalCosts_Service,MATCH($A165,[1]TotalCosts_Service!$B$9:$B$608,0),MATCH(K$144,[1]TotalCosts_Service!$CX$8:$DF$8,0))*million</f>
        <v>418553.87866215379</v>
      </c>
      <c r="L165" s="220">
        <f>INDEX([1]!FC.TotalCosts_Service,MATCH($A165,[1]TotalCosts_Service!$B$9:$B$608,0),MATCH(L$144,[1]TotalCosts_Service!$CX$8:$DF$8,0))*million</f>
        <v>730673.78859804315</v>
      </c>
      <c r="M165" s="11"/>
      <c r="N165" s="11"/>
      <c r="P165" s="6"/>
      <c r="Q165" s="6"/>
      <c r="R165" s="6"/>
      <c r="S165" s="6"/>
      <c r="T165" s="6"/>
      <c r="U165" s="6"/>
      <c r="V165" s="6"/>
      <c r="W165" s="6"/>
      <c r="X165" s="6"/>
      <c r="Y165" s="6"/>
      <c r="Z165" s="6"/>
    </row>
    <row r="166" spans="1:26" x14ac:dyDescent="0.35">
      <c r="A166" s="8" t="str">
        <v>WX335</v>
      </c>
      <c r="B166" t="s">
        <v>297</v>
      </c>
      <c r="C166" s="222"/>
      <c r="D166" s="220">
        <f>INDEX([1]!FC.TotalCosts_Service,MATCH($A166,[1]TotalCosts_Service!$B$9:$B$608,0),MATCH(D$144,[1]TotalCosts_Service!$CX$8:$DF$8,0))*million</f>
        <v>250283.04347137219</v>
      </c>
      <c r="E166" s="220">
        <f>INDEX([1]!FC.TotalCosts_Service,MATCH($A166,[1]TotalCosts_Service!$B$9:$B$608,0),MATCH(E$144,[1]TotalCosts_Service!$CX$8:$DF$8,0))*million</f>
        <v>125357.87888861014</v>
      </c>
      <c r="F166" s="220">
        <f>INDEX([1]!FC.TotalCosts_Service,MATCH($A166,[1]TotalCosts_Service!$B$9:$B$608,0),MATCH(F$144,[1]TotalCosts_Service!$CX$8:$DF$8,0))*million</f>
        <v>128872.84046618841</v>
      </c>
      <c r="G166" s="220">
        <f>INDEX([1]!FC.TotalCosts_Service,MATCH($A166,[1]TotalCosts_Service!$B$9:$B$608,0),MATCH(G$144,[1]TotalCosts_Service!$CX$8:$DF$8,0))*million</f>
        <v>145387.35173754068</v>
      </c>
      <c r="H166" s="220">
        <f>INDEX([1]!FC.TotalCosts_Service,MATCH($A166,[1]TotalCosts_Service!$B$9:$B$608,0),MATCH(H$144,[1]TotalCosts_Service!$CX$8:$DF$8,0))*million</f>
        <v>160799.67752989233</v>
      </c>
      <c r="I166" s="220">
        <f>INDEX([1]!FC.TotalCosts_Service,MATCH($A166,[1]TotalCosts_Service!$B$9:$B$608,0),MATCH(I$144,[1]TotalCosts_Service!$CX$8:$DF$8,0))*million</f>
        <v>167774.13589675989</v>
      </c>
      <c r="J166" s="220">
        <f>INDEX([1]!FC.TotalCosts_Service,MATCH($A166,[1]TotalCosts_Service!$B$9:$B$608,0),MATCH(J$144,[1]TotalCosts_Service!$CX$8:$DF$8,0))*million</f>
        <v>174233.38421809688</v>
      </c>
      <c r="K166" s="220">
        <f>INDEX([1]!FC.TotalCosts_Service,MATCH($A166,[1]TotalCosts_Service!$B$9:$B$608,0),MATCH(K$144,[1]TotalCosts_Service!$CX$8:$DF$8,0))*million</f>
        <v>180979.02784687275</v>
      </c>
      <c r="L166" s="220">
        <f>INDEX([1]!FC.TotalCosts_Service,MATCH($A166,[1]TotalCosts_Service!$B$9:$B$608,0),MATCH(L$144,[1]TotalCosts_Service!$CX$8:$DF$8,0))*million</f>
        <v>298120.50804829714</v>
      </c>
      <c r="M166" s="11"/>
      <c r="N166" s="11"/>
      <c r="P166" s="6"/>
      <c r="Q166" s="6"/>
      <c r="R166" s="6"/>
      <c r="S166" s="6"/>
      <c r="T166" s="6"/>
      <c r="U166" s="6"/>
      <c r="V166" s="6"/>
      <c r="W166" s="6"/>
      <c r="X166" s="6"/>
      <c r="Y166" s="6"/>
      <c r="Z166" s="6"/>
    </row>
    <row r="167" spans="1:26" x14ac:dyDescent="0.35">
      <c r="A167" s="8" t="str">
        <v>WN348</v>
      </c>
      <c r="B167" t="s">
        <v>298</v>
      </c>
      <c r="C167" s="222"/>
      <c r="D167" s="220">
        <f>INDEX([1]!FC.TotalCosts_Service,MATCH($A167,[1]TotalCosts_Service!$B$9:$B$608,0),MATCH(D$144,[1]TotalCosts_Service!$CX$8:$DF$8,0))*million</f>
        <v>8320460.1183128981</v>
      </c>
      <c r="E167" s="220">
        <f>INDEX([1]!FC.TotalCosts_Service,MATCH($A167,[1]TotalCosts_Service!$B$9:$B$608,0),MATCH(E$144,[1]TotalCosts_Service!$CX$8:$DF$8,0))*million</f>
        <v>8490496.6992984544</v>
      </c>
      <c r="F167" s="220">
        <f>INDEX([1]!FC.TotalCosts_Service,MATCH($A167,[1]TotalCosts_Service!$B$9:$B$608,0),MATCH(F$144,[1]TotalCosts_Service!$CX$8:$DF$8,0))*million</f>
        <v>12969297.794299565</v>
      </c>
      <c r="G167" s="220">
        <f>INDEX([1]!FC.TotalCosts_Service,MATCH($A167,[1]TotalCosts_Service!$B$9:$B$608,0),MATCH(G$144,[1]TotalCosts_Service!$CX$8:$DF$8,0))*million</f>
        <v>14955145.076196453</v>
      </c>
      <c r="H167" s="220">
        <f>INDEX([1]!FC.TotalCosts_Service,MATCH($A167,[1]TotalCosts_Service!$B$9:$B$608,0),MATCH(H$144,[1]TotalCosts_Service!$CX$8:$DF$8,0))*million</f>
        <v>22076164.62851543</v>
      </c>
      <c r="I167" s="220">
        <f>INDEX([1]!FC.TotalCosts_Service,MATCH($A167,[1]TotalCosts_Service!$B$9:$B$608,0),MATCH(I$144,[1]TotalCosts_Service!$CX$8:$DF$8,0))*million</f>
        <v>28593716.731470697</v>
      </c>
      <c r="J167" s="220">
        <f>INDEX([1]!FC.TotalCosts_Service,MATCH($A167,[1]TotalCosts_Service!$B$9:$B$608,0),MATCH(J$144,[1]TotalCosts_Service!$CX$8:$DF$8,0))*million</f>
        <v>30723783.695266444</v>
      </c>
      <c r="K167" s="220">
        <f>INDEX([1]!FC.TotalCosts_Service,MATCH($A167,[1]TotalCosts_Service!$B$9:$B$608,0),MATCH(K$144,[1]TotalCosts_Service!$CX$8:$DF$8,0))*million</f>
        <v>20260067.235821422</v>
      </c>
      <c r="L167" s="220">
        <f>INDEX([1]!FC.TotalCosts_Service,MATCH($A167,[1]TotalCosts_Service!$B$9:$B$608,0),MATCH(L$144,[1]TotalCosts_Service!$CX$8:$DF$8,0))*million</f>
        <v>7835450.1265165741</v>
      </c>
      <c r="M167" s="11"/>
      <c r="N167" s="11"/>
      <c r="P167" s="6"/>
      <c r="Q167" s="6"/>
      <c r="R167" s="6"/>
      <c r="S167" s="6"/>
      <c r="T167" s="6"/>
      <c r="U167" s="6"/>
      <c r="V167" s="6"/>
      <c r="W167" s="6"/>
      <c r="X167" s="6"/>
      <c r="Y167" s="6"/>
      <c r="Z167" s="6"/>
    </row>
    <row r="168" spans="1:26" x14ac:dyDescent="0.35">
      <c r="A168" s="8" t="str">
        <v>WN350</v>
      </c>
      <c r="B168" t="s">
        <v>299</v>
      </c>
      <c r="C168" s="222"/>
      <c r="D168" s="220">
        <f>INDEX([1]!FC.TotalCosts_Service,MATCH($A168,[1]TotalCosts_Service!$B$9:$B$608,0),MATCH(D$144,[1]TotalCosts_Service!$CX$8:$DF$8,0))*million</f>
        <v>28257390.50632422</v>
      </c>
      <c r="E168" s="220">
        <f>INDEX([1]!FC.TotalCosts_Service,MATCH($A168,[1]TotalCosts_Service!$B$9:$B$608,0),MATCH(E$144,[1]TotalCosts_Service!$CX$8:$DF$8,0))*million</f>
        <v>23501084.893478587</v>
      </c>
      <c r="F168" s="220">
        <f>INDEX([1]!FC.TotalCosts_Service,MATCH($A168,[1]TotalCosts_Service!$B$9:$B$608,0),MATCH(F$144,[1]TotalCosts_Service!$CX$8:$DF$8,0))*million</f>
        <v>32986534.594696388</v>
      </c>
      <c r="G168" s="220">
        <f>INDEX([1]!FC.TotalCosts_Service,MATCH($A168,[1]TotalCosts_Service!$B$9:$B$608,0),MATCH(G$144,[1]TotalCosts_Service!$CX$8:$DF$8,0))*million</f>
        <v>39236488.252021499</v>
      </c>
      <c r="H168" s="220">
        <f>INDEX([1]!FC.TotalCosts_Service,MATCH($A168,[1]TotalCosts_Service!$B$9:$B$608,0),MATCH(H$144,[1]TotalCosts_Service!$CX$8:$DF$8,0))*million</f>
        <v>48337237.183787793</v>
      </c>
      <c r="I168" s="220">
        <f>INDEX([1]!FC.TotalCosts_Service,MATCH($A168,[1]TotalCosts_Service!$B$9:$B$608,0),MATCH(I$144,[1]TotalCosts_Service!$CX$8:$DF$8,0))*million</f>
        <v>53627581.044204809</v>
      </c>
      <c r="J168" s="220">
        <f>INDEX([1]!FC.TotalCosts_Service,MATCH($A168,[1]TotalCosts_Service!$B$9:$B$608,0),MATCH(J$144,[1]TotalCosts_Service!$CX$8:$DF$8,0))*million</f>
        <v>57577430.930458955</v>
      </c>
      <c r="K168" s="220">
        <f>INDEX([1]!FC.TotalCosts_Service,MATCH($A168,[1]TotalCosts_Service!$B$9:$B$608,0),MATCH(K$144,[1]TotalCosts_Service!$CX$8:$DF$8,0))*million</f>
        <v>64769962.856010251</v>
      </c>
      <c r="L168" s="220">
        <f>INDEX([1]!FC.TotalCosts_Service,MATCH($A168,[1]TotalCosts_Service!$B$9:$B$608,0),MATCH(L$144,[1]TotalCosts_Service!$CX$8:$DF$8,0))*million</f>
        <v>66236462.781429566</v>
      </c>
      <c r="M168" s="11"/>
      <c r="N168" s="11"/>
      <c r="P168" s="6"/>
      <c r="Q168" s="6"/>
      <c r="R168" s="6"/>
      <c r="S168" s="6"/>
      <c r="T168" s="6"/>
      <c r="U168" s="6"/>
      <c r="V168" s="6"/>
      <c r="W168" s="6"/>
      <c r="X168" s="6"/>
      <c r="Y168" s="6"/>
      <c r="Z168" s="6"/>
    </row>
    <row r="169" spans="1:26" x14ac:dyDescent="0.35">
      <c r="A169" s="8" t="str">
        <v>WX349</v>
      </c>
      <c r="B169" t="s">
        <v>300</v>
      </c>
      <c r="C169" s="222"/>
      <c r="D169" s="220">
        <f>INDEX([1]!FC.TotalCosts_Service,MATCH($A169,[1]TotalCosts_Service!$B$9:$B$608,0),MATCH(D$144,[1]TotalCosts_Service!$CX$8:$DF$8,0))*million</f>
        <v>5427031.9605396101</v>
      </c>
      <c r="E169" s="220">
        <f>INDEX([1]!FC.TotalCosts_Service,MATCH($A169,[1]TotalCosts_Service!$B$9:$B$608,0),MATCH(E$144,[1]TotalCosts_Service!$CX$8:$DF$8,0))*million</f>
        <v>6018561.739514553</v>
      </c>
      <c r="F169" s="220">
        <f>INDEX([1]!FC.TotalCosts_Service,MATCH($A169,[1]TotalCosts_Service!$B$9:$B$608,0),MATCH(F$144,[1]TotalCosts_Service!$CX$8:$DF$8,0))*million</f>
        <v>8911454.5623247419</v>
      </c>
      <c r="G169" s="220">
        <f>INDEX([1]!FC.TotalCosts_Service,MATCH($A169,[1]TotalCosts_Service!$B$9:$B$608,0),MATCH(G$144,[1]TotalCosts_Service!$CX$8:$DF$8,0))*million</f>
        <v>10699208.461098563</v>
      </c>
      <c r="H169" s="220">
        <f>INDEX([1]!FC.TotalCosts_Service,MATCH($A169,[1]TotalCosts_Service!$B$9:$B$608,0),MATCH(H$144,[1]TotalCosts_Service!$CX$8:$DF$8,0))*million</f>
        <v>15629419.397476375</v>
      </c>
      <c r="I169" s="220">
        <f>INDEX([1]!FC.TotalCosts_Service,MATCH($A169,[1]TotalCosts_Service!$B$9:$B$608,0),MATCH(I$144,[1]TotalCosts_Service!$CX$8:$DF$8,0))*million</f>
        <v>20165300.062685702</v>
      </c>
      <c r="J169" s="220">
        <f>INDEX([1]!FC.TotalCosts_Service,MATCH($A169,[1]TotalCosts_Service!$B$9:$B$608,0),MATCH(J$144,[1]TotalCosts_Service!$CX$8:$DF$8,0))*million</f>
        <v>21327400.201206207</v>
      </c>
      <c r="K169" s="220">
        <f>INDEX([1]!FC.TotalCosts_Service,MATCH($A169,[1]TotalCosts_Service!$B$9:$B$608,0),MATCH(K$144,[1]TotalCosts_Service!$CX$8:$DF$8,0))*million</f>
        <v>14369501.968211316</v>
      </c>
      <c r="L169" s="220">
        <f>INDEX([1]!FC.TotalCosts_Service,MATCH($A169,[1]TotalCosts_Service!$B$9:$B$608,0),MATCH(L$144,[1]TotalCosts_Service!$CX$8:$DF$8,0))*million</f>
        <v>5426197.4885750646</v>
      </c>
      <c r="M169" s="11"/>
      <c r="N169" s="11"/>
      <c r="P169" s="6"/>
      <c r="Q169" s="6"/>
      <c r="R169" s="6"/>
      <c r="S169" s="6"/>
      <c r="T169" s="6"/>
      <c r="U169" s="6"/>
      <c r="V169" s="6"/>
      <c r="W169" s="6"/>
      <c r="X169" s="6"/>
      <c r="Y169" s="6"/>
      <c r="Z169" s="6"/>
    </row>
    <row r="170" spans="1:26" x14ac:dyDescent="0.35">
      <c r="A170" s="8" t="str">
        <v>WX351</v>
      </c>
      <c r="B170" t="s">
        <v>301</v>
      </c>
      <c r="C170" s="222"/>
      <c r="D170" s="220">
        <f>INDEX([1]!FC.TotalCosts_Service,MATCH($A170,[1]TotalCosts_Service!$B$9:$B$608,0),MATCH(D$144,[1]TotalCosts_Service!$CX$8:$DF$8,0))*million</f>
        <v>16529783.780319832</v>
      </c>
      <c r="E170" s="220">
        <f>INDEX([1]!FC.TotalCosts_Service,MATCH($A170,[1]TotalCosts_Service!$B$9:$B$608,0),MATCH(E$144,[1]TotalCosts_Service!$CX$8:$DF$8,0))*million</f>
        <v>19355398.696175776</v>
      </c>
      <c r="F170" s="220">
        <f>INDEX([1]!FC.TotalCosts_Service,MATCH($A170,[1]TotalCosts_Service!$B$9:$B$608,0),MATCH(F$144,[1]TotalCosts_Service!$CX$8:$DF$8,0))*million</f>
        <v>23119766.25933357</v>
      </c>
      <c r="G170" s="220">
        <f>INDEX([1]!FC.TotalCosts_Service,MATCH($A170,[1]TotalCosts_Service!$B$9:$B$608,0),MATCH(G$144,[1]TotalCosts_Service!$CX$8:$DF$8,0))*million</f>
        <v>26920515.102686413</v>
      </c>
      <c r="H170" s="220">
        <f>INDEX([1]!FC.TotalCosts_Service,MATCH($A170,[1]TotalCosts_Service!$B$9:$B$608,0),MATCH(H$144,[1]TotalCosts_Service!$CX$8:$DF$8,0))*million</f>
        <v>34376515.920680977</v>
      </c>
      <c r="I170" s="220">
        <f>INDEX([1]!FC.TotalCosts_Service,MATCH($A170,[1]TotalCosts_Service!$B$9:$B$608,0),MATCH(I$144,[1]TotalCosts_Service!$CX$8:$DF$8,0))*million</f>
        <v>36678262.065840848</v>
      </c>
      <c r="J170" s="220">
        <f>INDEX([1]!FC.TotalCosts_Service,MATCH($A170,[1]TotalCosts_Service!$B$9:$B$608,0),MATCH(J$144,[1]TotalCosts_Service!$CX$8:$DF$8,0))*million</f>
        <v>40080296.591390893</v>
      </c>
      <c r="K170" s="220">
        <f>INDEX([1]!FC.TotalCosts_Service,MATCH($A170,[1]TotalCosts_Service!$B$9:$B$608,0),MATCH(K$144,[1]TotalCosts_Service!$CX$8:$DF$8,0))*million</f>
        <v>46384780.93099273</v>
      </c>
      <c r="L170" s="220">
        <f>INDEX([1]!FC.TotalCosts_Service,MATCH($A170,[1]TotalCosts_Service!$B$9:$B$608,0),MATCH(L$144,[1]TotalCosts_Service!$CX$8:$DF$8,0))*million</f>
        <v>47424635.956038177</v>
      </c>
      <c r="M170" s="11"/>
      <c r="N170" s="11"/>
      <c r="P170" s="6"/>
      <c r="Q170" s="6"/>
      <c r="R170" s="6"/>
      <c r="S170" s="6"/>
      <c r="T170" s="6"/>
      <c r="U170" s="6"/>
      <c r="V170" s="6"/>
      <c r="W170" s="6"/>
      <c r="X170" s="6"/>
      <c r="Y170" s="6"/>
      <c r="Z170" s="6"/>
    </row>
    <row r="171" spans="1:26" x14ac:dyDescent="0.35">
      <c r="A171" s="8" t="str">
        <v>WX355</v>
      </c>
      <c r="B171" t="s">
        <v>302</v>
      </c>
      <c r="C171" s="222"/>
      <c r="D171" s="220">
        <f>INDEX([1]!FC.TotalCosts_Service,MATCH($A171,[1]TotalCosts_Service!$B$9:$B$608,0),MATCH(D$144,[1]TotalCosts_Service!$CX$8:$DF$8,0))*million</f>
        <v>18529557.097888742</v>
      </c>
      <c r="E171" s="220">
        <f>INDEX([1]!FC.TotalCosts_Service,MATCH($A171,[1]TotalCosts_Service!$B$9:$B$608,0),MATCH(E$144,[1]TotalCosts_Service!$CX$8:$DF$8,0))*million</f>
        <v>7106702.4210409708</v>
      </c>
      <c r="F171" s="220">
        <f>INDEX([1]!FC.TotalCosts_Service,MATCH($A171,[1]TotalCosts_Service!$B$9:$B$608,0),MATCH(F$144,[1]TotalCosts_Service!$CX$8:$DF$8,0))*million</f>
        <v>9264488.8191698361</v>
      </c>
      <c r="G171" s="220">
        <f>INDEX([1]!FC.TotalCosts_Service,MATCH($A171,[1]TotalCosts_Service!$B$9:$B$608,0),MATCH(G$144,[1]TotalCosts_Service!$CX$8:$DF$8,0))*million</f>
        <v>9858171.2548316866</v>
      </c>
      <c r="H171" s="220">
        <f>INDEX([1]!FC.TotalCosts_Service,MATCH($A171,[1]TotalCosts_Service!$B$9:$B$608,0),MATCH(H$144,[1]TotalCosts_Service!$CX$8:$DF$8,0))*million</f>
        <v>5892557.5298854746</v>
      </c>
      <c r="I171" s="220">
        <f>INDEX([1]!FC.TotalCosts_Service,MATCH($A171,[1]TotalCosts_Service!$B$9:$B$608,0),MATCH(I$144,[1]TotalCosts_Service!$CX$8:$DF$8,0))*million</f>
        <v>6910819.8482954232</v>
      </c>
      <c r="J171" s="220">
        <f>INDEX([1]!FC.TotalCosts_Service,MATCH($A171,[1]TotalCosts_Service!$B$9:$B$608,0),MATCH(J$144,[1]TotalCosts_Service!$CX$8:$DF$8,0))*million</f>
        <v>9367823.3681535535</v>
      </c>
      <c r="K171" s="220">
        <f>INDEX([1]!FC.TotalCosts_Service,MATCH($A171,[1]TotalCosts_Service!$B$9:$B$608,0),MATCH(K$144,[1]TotalCosts_Service!$CX$8:$DF$8,0))*million</f>
        <v>8344879.9824684504</v>
      </c>
      <c r="L171" s="220">
        <f>INDEX([1]!FC.TotalCosts_Service,MATCH($A171,[1]TotalCosts_Service!$B$9:$B$608,0),MATCH(L$144,[1]TotalCosts_Service!$CX$8:$DF$8,0))*million</f>
        <v>0</v>
      </c>
      <c r="M171" s="11"/>
      <c r="N171" s="11"/>
      <c r="P171" s="6"/>
      <c r="Q171" s="6"/>
      <c r="R171" s="6"/>
      <c r="S171" s="6"/>
      <c r="T171" s="6"/>
      <c r="U171" s="6"/>
      <c r="V171" s="6"/>
      <c r="W171" s="6"/>
      <c r="X171" s="6"/>
      <c r="Y171" s="6"/>
      <c r="Z171" s="6"/>
    </row>
    <row r="172" spans="1:26" x14ac:dyDescent="0.35">
      <c r="A172" s="8" t="str">
        <v>WN354</v>
      </c>
      <c r="B172" t="s">
        <v>303</v>
      </c>
      <c r="C172" s="222"/>
      <c r="D172" s="220">
        <f>INDEX([1]!FC.TotalCosts_Service,MATCH($A172,[1]TotalCosts_Service!$B$9:$B$608,0),MATCH(D$144,[1]TotalCosts_Service!$CX$8:$DF$8,0))*million</f>
        <v>22101253.563962802</v>
      </c>
      <c r="E172" s="220">
        <f>INDEX([1]!FC.TotalCosts_Service,MATCH($A172,[1]TotalCosts_Service!$B$9:$B$608,0),MATCH(E$144,[1]TotalCosts_Service!$CX$8:$DF$8,0))*million</f>
        <v>15421625.398224607</v>
      </c>
      <c r="F172" s="220">
        <f>INDEX([1]!FC.TotalCosts_Service,MATCH($A172,[1]TotalCosts_Service!$B$9:$B$608,0),MATCH(F$144,[1]TotalCosts_Service!$CX$8:$DF$8,0))*million</f>
        <v>13753981.807154873</v>
      </c>
      <c r="G172" s="220">
        <f>INDEX([1]!FC.TotalCosts_Service,MATCH($A172,[1]TotalCosts_Service!$B$9:$B$608,0),MATCH(G$144,[1]TotalCosts_Service!$CX$8:$DF$8,0))*million</f>
        <v>14631878.051617848</v>
      </c>
      <c r="H172" s="220">
        <f>INDEX([1]!FC.TotalCosts_Service,MATCH($A172,[1]TotalCosts_Service!$B$9:$B$608,0),MATCH(H$144,[1]TotalCosts_Service!$CX$8:$DF$8,0))*million</f>
        <v>8743946.6525553782</v>
      </c>
      <c r="I172" s="220">
        <f>INDEX([1]!FC.TotalCosts_Service,MATCH($A172,[1]TotalCosts_Service!$B$9:$B$608,0),MATCH(I$144,[1]TotalCosts_Service!$CX$8:$DF$8,0))*million</f>
        <v>10263741.117226657</v>
      </c>
      <c r="J172" s="220">
        <f>INDEX([1]!FC.TotalCosts_Service,MATCH($A172,[1]TotalCosts_Service!$B$9:$B$608,0),MATCH(J$144,[1]TotalCosts_Service!$CX$8:$DF$8,0))*million</f>
        <v>13911305.71894373</v>
      </c>
      <c r="K172" s="220">
        <f>INDEX([1]!FC.TotalCosts_Service,MATCH($A172,[1]TotalCosts_Service!$B$9:$B$608,0),MATCH(K$144,[1]TotalCosts_Service!$CX$8:$DF$8,0))*million</f>
        <v>12346186.986230904</v>
      </c>
      <c r="L172" s="220">
        <f>INDEX([1]!FC.TotalCosts_Service,MATCH($A172,[1]TotalCosts_Service!$B$9:$B$608,0),MATCH(L$144,[1]TotalCosts_Service!$CX$8:$DF$8,0))*million</f>
        <v>0</v>
      </c>
      <c r="M172" s="11"/>
      <c r="N172" s="11"/>
      <c r="P172" s="6"/>
      <c r="Q172" s="6"/>
      <c r="R172" s="6"/>
      <c r="S172" s="6"/>
      <c r="T172" s="6"/>
      <c r="U172" s="6"/>
      <c r="V172" s="6"/>
      <c r="W172" s="6"/>
      <c r="X172" s="6"/>
      <c r="Y172" s="6"/>
      <c r="Z172" s="6"/>
    </row>
    <row r="173" spans="1:26" x14ac:dyDescent="0.35">
      <c r="A173" s="8" t="str">
        <v>WN158</v>
      </c>
      <c r="B173" t="s">
        <v>304</v>
      </c>
      <c r="C173" s="222"/>
      <c r="D173" s="220">
        <f>INDEX([1]!FC.TotalCosts_Service,MATCH($A173,[1]TotalCosts_Service!$B$9:$B$608,0),MATCH(D$144,[1]TotalCosts_Service!$CX$8:$DF$8,0))*million</f>
        <v>694865.53874522261</v>
      </c>
      <c r="E173" s="220">
        <f>INDEX([1]!FC.TotalCosts_Service,MATCH($A173,[1]TotalCosts_Service!$B$9:$B$608,0),MATCH(E$144,[1]TotalCosts_Service!$CX$8:$DF$8,0))*million</f>
        <v>718243.77034494386</v>
      </c>
      <c r="F173" s="220">
        <f>INDEX([1]!FC.TotalCosts_Service,MATCH($A173,[1]TotalCosts_Service!$B$9:$B$608,0),MATCH(F$144,[1]TotalCosts_Service!$CX$8:$DF$8,0))*million</f>
        <v>645334.24627718783</v>
      </c>
      <c r="G173" s="220">
        <f>INDEX([1]!FC.TotalCosts_Service,MATCH($A173,[1]TotalCosts_Service!$B$9:$B$608,0),MATCH(G$144,[1]TotalCosts_Service!$CX$8:$DF$8,0))*million</f>
        <v>613721.47219957924</v>
      </c>
      <c r="H173" s="220">
        <f>INDEX([1]!FC.TotalCosts_Service,MATCH($A173,[1]TotalCosts_Service!$B$9:$B$608,0),MATCH(H$144,[1]TotalCosts_Service!$CX$8:$DF$8,0))*million</f>
        <v>589686.04885642254</v>
      </c>
      <c r="I173" s="220">
        <f>INDEX([1]!FC.TotalCosts_Service,MATCH($A173,[1]TotalCosts_Service!$B$9:$B$608,0),MATCH(I$144,[1]TotalCosts_Service!$CX$8:$DF$8,0))*million</f>
        <v>578980.66885448538</v>
      </c>
      <c r="J173" s="220">
        <f>INDEX([1]!FC.TotalCosts_Service,MATCH($A173,[1]TotalCosts_Service!$B$9:$B$608,0),MATCH(J$144,[1]TotalCosts_Service!$CX$8:$DF$8,0))*million</f>
        <v>603190.622103072</v>
      </c>
      <c r="K173" s="220">
        <f>INDEX([1]!FC.TotalCosts_Service,MATCH($A173,[1]TotalCosts_Service!$B$9:$B$608,0),MATCH(K$144,[1]TotalCosts_Service!$CX$8:$DF$8,0))*million</f>
        <v>641036.43654430984</v>
      </c>
      <c r="L173" s="220">
        <f>INDEX([1]!FC.TotalCosts_Service,MATCH($A173,[1]TotalCosts_Service!$B$9:$B$608,0),MATCH(L$144,[1]TotalCosts_Service!$CX$8:$DF$8,0))*million</f>
        <v>686479.81899109588</v>
      </c>
      <c r="M173" s="11"/>
      <c r="N173" s="11"/>
      <c r="P173" s="6"/>
      <c r="Q173" s="6"/>
      <c r="R173" s="6"/>
      <c r="S173" s="6"/>
      <c r="T173" s="6"/>
      <c r="U173" s="6"/>
      <c r="V173" s="6"/>
      <c r="W173" s="6"/>
      <c r="X173" s="6"/>
      <c r="Y173" s="6"/>
      <c r="Z173" s="6"/>
    </row>
    <row r="174" spans="1:26" x14ac:dyDescent="0.35">
      <c r="A174" s="8" t="str">
        <v>WX135</v>
      </c>
      <c r="B174" t="s">
        <v>305</v>
      </c>
      <c r="C174" s="222"/>
      <c r="D174" s="220">
        <f>INDEX([1]!FC.TotalCosts_Service,MATCH($A174,[1]TotalCosts_Service!$B$9:$B$608,0),MATCH(D$144,[1]TotalCosts_Service!$CX$8:$DF$8,0))*million</f>
        <v>242834.86397216262</v>
      </c>
      <c r="E174" s="220">
        <f>INDEX([1]!FC.TotalCosts_Service,MATCH($A174,[1]TotalCosts_Service!$B$9:$B$608,0),MATCH(E$144,[1]TotalCosts_Service!$CX$8:$DF$8,0))*million</f>
        <v>122284.71016166253</v>
      </c>
      <c r="F174" s="220">
        <f>INDEX([1]!FC.TotalCosts_Service,MATCH($A174,[1]TotalCosts_Service!$B$9:$B$608,0),MATCH(F$144,[1]TotalCosts_Service!$CX$8:$DF$8,0))*million</f>
        <v>107327.36512788454</v>
      </c>
      <c r="G174" s="220">
        <f>INDEX([1]!FC.TotalCosts_Service,MATCH($A174,[1]TotalCosts_Service!$B$9:$B$608,0),MATCH(G$144,[1]TotalCosts_Service!$CX$8:$DF$8,0))*million</f>
        <v>101978.73603719205</v>
      </c>
      <c r="H174" s="220">
        <f>INDEX([1]!FC.TotalCosts_Service,MATCH($A174,[1]TotalCosts_Service!$B$9:$B$608,0),MATCH(H$144,[1]TotalCosts_Service!$CX$8:$DF$8,0))*million</f>
        <v>97998.358744031008</v>
      </c>
      <c r="I174" s="220">
        <f>INDEX([1]!FC.TotalCosts_Service,MATCH($A174,[1]TotalCosts_Service!$B$9:$B$608,0),MATCH(I$144,[1]TotalCosts_Service!$CX$8:$DF$8,0))*million</f>
        <v>96248.657998574359</v>
      </c>
      <c r="J174" s="220">
        <f>INDEX([1]!FC.TotalCosts_Service,MATCH($A174,[1]TotalCosts_Service!$B$9:$B$608,0),MATCH(J$144,[1]TotalCosts_Service!$CX$8:$DF$8,0))*million</f>
        <v>100304.88034435222</v>
      </c>
      <c r="K174" s="220">
        <f>INDEX([1]!FC.TotalCosts_Service,MATCH($A174,[1]TotalCosts_Service!$B$9:$B$608,0),MATCH(K$144,[1]TotalCosts_Service!$CX$8:$DF$8,0))*million</f>
        <v>106483.94163524205</v>
      </c>
      <c r="L174" s="220">
        <f>INDEX([1]!FC.TotalCosts_Service,MATCH($A174,[1]TotalCosts_Service!$B$9:$B$608,0),MATCH(L$144,[1]TotalCosts_Service!$CX$8:$DF$8,0))*million</f>
        <v>113764.20414360319</v>
      </c>
      <c r="M174" s="11"/>
      <c r="N174" s="11"/>
      <c r="P174" s="6"/>
      <c r="Q174" s="6"/>
      <c r="R174" s="6"/>
      <c r="S174" s="6"/>
      <c r="T174" s="6"/>
      <c r="U174" s="6"/>
      <c r="V174" s="6"/>
      <c r="W174" s="6"/>
      <c r="X174" s="6"/>
      <c r="Y174" s="6"/>
      <c r="Z174" s="6"/>
    </row>
    <row r="175" spans="1:26" x14ac:dyDescent="0.35">
      <c r="A175" s="8" t="str">
        <v>WN138</v>
      </c>
      <c r="B175" t="s">
        <v>306</v>
      </c>
      <c r="C175" s="222"/>
      <c r="D175" s="220">
        <f>INDEX([1]!FC.TotalCosts_Service,MATCH($A175,[1]TotalCosts_Service!$B$9:$B$608,0),MATCH(D$144,[1]TotalCosts_Service!$CX$8:$DF$8,0))*million</f>
        <v>647139.02415402618</v>
      </c>
      <c r="E175" s="220">
        <f>INDEX([1]!FC.TotalCosts_Service,MATCH($A175,[1]TotalCosts_Service!$B$9:$B$608,0),MATCH(E$144,[1]TotalCosts_Service!$CX$8:$DF$8,0))*million</f>
        <v>998535.96417591663</v>
      </c>
      <c r="F175" s="220">
        <f>INDEX([1]!FC.TotalCosts_Service,MATCH($A175,[1]TotalCosts_Service!$B$9:$B$608,0),MATCH(F$144,[1]TotalCosts_Service!$CX$8:$DF$8,0))*million</f>
        <v>738786.40924286365</v>
      </c>
      <c r="G175" s="220">
        <f>INDEX([1]!FC.TotalCosts_Service,MATCH($A175,[1]TotalCosts_Service!$B$9:$B$608,0),MATCH(G$144,[1]TotalCosts_Service!$CX$8:$DF$8,0))*million</f>
        <v>667202.1292697438</v>
      </c>
      <c r="H175" s="220">
        <f>INDEX([1]!FC.TotalCosts_Service,MATCH($A175,[1]TotalCosts_Service!$B$9:$B$608,0),MATCH(H$144,[1]TotalCosts_Service!$CX$8:$DF$8,0))*million</f>
        <v>608060.41269327165</v>
      </c>
      <c r="I175" s="220">
        <f>INDEX([1]!FC.TotalCosts_Service,MATCH($A175,[1]TotalCosts_Service!$B$9:$B$608,0),MATCH(I$144,[1]TotalCosts_Service!$CX$8:$DF$8,0))*million</f>
        <v>550942.38085044269</v>
      </c>
      <c r="J175" s="220">
        <f>INDEX([1]!FC.TotalCosts_Service,MATCH($A175,[1]TotalCosts_Service!$B$9:$B$608,0),MATCH(J$144,[1]TotalCosts_Service!$CX$8:$DF$8,0))*million</f>
        <v>515164.16760967398</v>
      </c>
      <c r="K175" s="220">
        <f>INDEX([1]!FC.TotalCosts_Service,MATCH($A175,[1]TotalCosts_Service!$B$9:$B$608,0),MATCH(K$144,[1]TotalCosts_Service!$CX$8:$DF$8,0))*million</f>
        <v>492077.80665675196</v>
      </c>
      <c r="L175" s="220">
        <f>INDEX([1]!FC.TotalCosts_Service,MATCH($A175,[1]TotalCosts_Service!$B$9:$B$608,0),MATCH(L$144,[1]TotalCosts_Service!$CX$8:$DF$8,0))*million</f>
        <v>619006.80624439369</v>
      </c>
      <c r="M175" s="11"/>
      <c r="N175" s="11"/>
      <c r="P175" s="6"/>
      <c r="Q175" s="6"/>
      <c r="R175" s="6"/>
      <c r="S175" s="6"/>
      <c r="T175" s="6"/>
      <c r="U175" s="6"/>
      <c r="V175" s="6"/>
      <c r="W175" s="6"/>
      <c r="X175" s="6"/>
      <c r="Y175" s="6"/>
      <c r="Z175" s="6"/>
    </row>
    <row r="176" spans="1:26" x14ac:dyDescent="0.35">
      <c r="A176" s="8" t="str">
        <v>WX134</v>
      </c>
      <c r="B176" t="s">
        <v>307</v>
      </c>
      <c r="C176" s="222"/>
      <c r="D176" s="220">
        <f>INDEX([1]!FC.TotalCosts_Service,MATCH($A176,[1]TotalCosts_Service!$B$9:$B$608,0),MATCH(D$144,[1]TotalCosts_Service!$CX$8:$DF$8,0))*million</f>
        <v>45290.040556165994</v>
      </c>
      <c r="E176" s="220">
        <f>INDEX([1]!FC.TotalCosts_Service,MATCH($A176,[1]TotalCosts_Service!$B$9:$B$608,0),MATCH(E$144,[1]TotalCosts_Service!$CX$8:$DF$8,0))*million</f>
        <v>30340.666684113305</v>
      </c>
      <c r="F176" s="220">
        <f>INDEX([1]!FC.TotalCosts_Service,MATCH($A176,[1]TotalCosts_Service!$B$9:$B$608,0),MATCH(F$144,[1]TotalCosts_Service!$CX$8:$DF$8,0))*million</f>
        <v>27098.281582975214</v>
      </c>
      <c r="G176" s="220">
        <f>INDEX([1]!FC.TotalCosts_Service,MATCH($A176,[1]TotalCosts_Service!$B$9:$B$608,0),MATCH(G$144,[1]TotalCosts_Service!$CX$8:$DF$8,0))*million</f>
        <v>24504.603370014069</v>
      </c>
      <c r="H176" s="220">
        <f>INDEX([1]!FC.TotalCosts_Service,MATCH($A176,[1]TotalCosts_Service!$B$9:$B$608,0),MATCH(H$144,[1]TotalCosts_Service!$CX$8:$DF$8,0))*million</f>
        <v>22369.335176490844</v>
      </c>
      <c r="I176" s="220">
        <f>INDEX([1]!FC.TotalCosts_Service,MATCH($A176,[1]TotalCosts_Service!$B$9:$B$608,0),MATCH(I$144,[1]TotalCosts_Service!$CX$8:$DF$8,0))*million</f>
        <v>20298.04934209034</v>
      </c>
      <c r="J176" s="220">
        <f>INDEX([1]!FC.TotalCosts_Service,MATCH($A176,[1]TotalCosts_Service!$B$9:$B$608,0),MATCH(J$144,[1]TotalCosts_Service!$CX$8:$DF$8,0))*million</f>
        <v>19017.281455886776</v>
      </c>
      <c r="K176" s="220">
        <f>INDEX([1]!FC.TotalCosts_Service,MATCH($A176,[1]TotalCosts_Service!$B$9:$B$608,0),MATCH(K$144,[1]TotalCosts_Service!$CX$8:$DF$8,0))*million</f>
        <v>18221.107805736567</v>
      </c>
      <c r="L176" s="220">
        <f>INDEX([1]!FC.TotalCosts_Service,MATCH($A176,[1]TotalCosts_Service!$B$9:$B$608,0),MATCH(L$144,[1]TotalCosts_Service!$CX$8:$DF$8,0))*million</f>
        <v>23238.266359416881</v>
      </c>
      <c r="M176" s="11"/>
      <c r="N176" s="11"/>
      <c r="P176" s="6"/>
      <c r="Q176" s="6"/>
      <c r="R176" s="6"/>
      <c r="S176" s="6"/>
      <c r="T176" s="6"/>
      <c r="U176" s="6"/>
      <c r="V176" s="6"/>
      <c r="W176" s="6"/>
      <c r="X176" s="6"/>
      <c r="Y176" s="6"/>
      <c r="Z176" s="6"/>
    </row>
    <row r="177" spans="1:26" x14ac:dyDescent="0.35">
      <c r="A177" s="8" t="str">
        <v>SL121</v>
      </c>
      <c r="B177" t="s">
        <v>211</v>
      </c>
      <c r="C177" s="222"/>
      <c r="D177" s="220">
        <f>INDEX([1]!FC.TotalCosts_Service,MATCH($A177,[1]TotalCosts_Service!$B$9:$B$608,0),MATCH(D$144,[1]TotalCosts_Service!$CX$8:$DF$8,0))*million</f>
        <v>17210584.873949338</v>
      </c>
      <c r="E177" s="220">
        <f>INDEX([1]!FC.TotalCosts_Service,MATCH($A177,[1]TotalCosts_Service!$B$9:$B$608,0),MATCH(E$144,[1]TotalCosts_Service!$CX$8:$DF$8,0))*million</f>
        <v>33290033.098568428</v>
      </c>
      <c r="F177" s="220">
        <f>INDEX([1]!FC.TotalCosts_Service,MATCH($A177,[1]TotalCosts_Service!$B$9:$B$608,0),MATCH(F$144,[1]TotalCosts_Service!$CX$8:$DF$8,0))*million</f>
        <v>35025357.570228904</v>
      </c>
      <c r="G177" s="220">
        <f>INDEX([1]!FC.TotalCosts_Service,MATCH($A177,[1]TotalCosts_Service!$B$9:$B$608,0),MATCH(G$144,[1]TotalCosts_Service!$CX$8:$DF$8,0))*million</f>
        <v>29568955.268690951</v>
      </c>
      <c r="H177" s="220">
        <f>INDEX([1]!FC.TotalCosts_Service,MATCH($A177,[1]TotalCosts_Service!$B$9:$B$608,0),MATCH(H$144,[1]TotalCosts_Service!$CX$8:$DF$8,0))*million</f>
        <v>25285719.930499192</v>
      </c>
      <c r="I177" s="220">
        <f>INDEX([1]!FC.TotalCosts_Service,MATCH($A177,[1]TotalCosts_Service!$B$9:$B$608,0),MATCH(I$144,[1]TotalCosts_Service!$CX$8:$DF$8,0))*million</f>
        <v>19247546.002529077</v>
      </c>
      <c r="J177" s="220">
        <f>INDEX([1]!FC.TotalCosts_Service,MATCH($A177,[1]TotalCosts_Service!$B$9:$B$608,0),MATCH(J$144,[1]TotalCosts_Service!$CX$8:$DF$8,0))*million</f>
        <v>14342389.40373834</v>
      </c>
      <c r="K177" s="220">
        <f>INDEX([1]!FC.TotalCosts_Service,MATCH($A177,[1]TotalCosts_Service!$B$9:$B$608,0),MATCH(K$144,[1]TotalCosts_Service!$CX$8:$DF$8,0))*million</f>
        <v>11082260.433256911</v>
      </c>
      <c r="L177" s="220">
        <f>INDEX([1]!FC.TotalCosts_Service,MATCH($A177,[1]TotalCosts_Service!$B$9:$B$608,0),MATCH(L$144,[1]TotalCosts_Service!$CX$8:$DF$8,0))*million</f>
        <v>9338931.2323328964</v>
      </c>
      <c r="M177" s="11"/>
      <c r="N177" s="11"/>
      <c r="P177" s="6"/>
      <c r="Q177" s="6"/>
      <c r="R177" s="6"/>
      <c r="S177" s="6"/>
      <c r="T177" s="6"/>
      <c r="U177" s="6"/>
      <c r="V177" s="6"/>
      <c r="W177" s="6"/>
      <c r="X177" s="6"/>
      <c r="Y177" s="6"/>
      <c r="Z177" s="6"/>
    </row>
    <row r="178" spans="1:26" x14ac:dyDescent="0.35">
      <c r="A178" s="8" t="str">
        <v>SL122</v>
      </c>
      <c r="B178" t="s">
        <v>207</v>
      </c>
      <c r="C178" s="222"/>
      <c r="D178" s="220">
        <f>INDEX([1]!FC.TotalCosts_Service,MATCH($A178,[1]TotalCosts_Service!$B$9:$B$608,0),MATCH(D$144,[1]TotalCosts_Service!$CX$8:$DF$8,0))*million</f>
        <v>275420165.52120221</v>
      </c>
      <c r="E178" s="220">
        <f>INDEX([1]!FC.TotalCosts_Service,MATCH($A178,[1]TotalCosts_Service!$B$9:$B$608,0),MATCH(E$144,[1]TotalCosts_Service!$CX$8:$DF$8,0))*million</f>
        <v>342228824.00073481</v>
      </c>
      <c r="F178" s="220">
        <f>INDEX([1]!FC.TotalCosts_Service,MATCH($A178,[1]TotalCosts_Service!$B$9:$B$608,0),MATCH(F$144,[1]TotalCosts_Service!$CX$8:$DF$8,0))*million</f>
        <v>483591310.65865225</v>
      </c>
      <c r="G178" s="220">
        <f>INDEX([1]!FC.TotalCosts_Service,MATCH($A178,[1]TotalCosts_Service!$B$9:$B$608,0),MATCH(G$144,[1]TotalCosts_Service!$CX$8:$DF$8,0))*million</f>
        <v>405187923.40653521</v>
      </c>
      <c r="H178" s="220">
        <f>INDEX([1]!FC.TotalCosts_Service,MATCH($A178,[1]TotalCosts_Service!$B$9:$B$608,0),MATCH(H$144,[1]TotalCosts_Service!$CX$8:$DF$8,0))*million</f>
        <v>346963014.86911875</v>
      </c>
      <c r="I178" s="220">
        <f>INDEX([1]!FC.TotalCosts_Service,MATCH($A178,[1]TotalCosts_Service!$B$9:$B$608,0),MATCH(I$144,[1]TotalCosts_Service!$CX$8:$DF$8,0))*million</f>
        <v>265376171.36660698</v>
      </c>
      <c r="J178" s="220">
        <f>INDEX([1]!FC.TotalCosts_Service,MATCH($A178,[1]TotalCosts_Service!$B$9:$B$608,0),MATCH(J$144,[1]TotalCosts_Service!$CX$8:$DF$8,0))*million</f>
        <v>196650167.80972907</v>
      </c>
      <c r="K178" s="220">
        <f>INDEX([1]!FC.TotalCosts_Service,MATCH($A178,[1]TotalCosts_Service!$B$9:$B$608,0),MATCH(K$144,[1]TotalCosts_Service!$CX$8:$DF$8,0))*million</f>
        <v>150158177.96247116</v>
      </c>
      <c r="L178" s="220">
        <f>INDEX([1]!FC.TotalCosts_Service,MATCH($A178,[1]TotalCosts_Service!$B$9:$B$608,0),MATCH(L$144,[1]TotalCosts_Service!$CX$8:$DF$8,0))*million</f>
        <v>126177952.1342878</v>
      </c>
      <c r="M178" s="11"/>
      <c r="N178" s="11"/>
      <c r="P178" s="6"/>
      <c r="Q178" s="6"/>
      <c r="R178" s="6"/>
      <c r="S178" s="6"/>
      <c r="T178" s="6"/>
      <c r="U178" s="6"/>
      <c r="V178" s="6"/>
      <c r="W178" s="6"/>
      <c r="X178" s="6"/>
      <c r="Y178" s="6"/>
      <c r="Z178" s="6"/>
    </row>
    <row r="179" spans="1:26" x14ac:dyDescent="0.35">
      <c r="A179" s="8" t="str">
        <v>SL150</v>
      </c>
      <c r="B179" t="s">
        <v>213</v>
      </c>
      <c r="C179" s="222"/>
      <c r="D179" s="220">
        <f>INDEX([1]!FC.TotalCosts_Service,MATCH($A179,[1]TotalCosts_Service!$B$9:$B$608,0),MATCH(D$144,[1]TotalCosts_Service!$CX$8:$DF$8,0))*million</f>
        <v>23909656.40755973</v>
      </c>
      <c r="E179" s="220">
        <f>INDEX([1]!FC.TotalCosts_Service,MATCH($A179,[1]TotalCosts_Service!$B$9:$B$608,0),MATCH(E$144,[1]TotalCosts_Service!$CX$8:$DF$8,0))*million</f>
        <v>50080765.681312926</v>
      </c>
      <c r="F179" s="220">
        <f>INDEX([1]!FC.TotalCosts_Service,MATCH($A179,[1]TotalCosts_Service!$B$9:$B$608,0),MATCH(F$144,[1]TotalCosts_Service!$CX$8:$DF$8,0))*million</f>
        <v>58382421.94220525</v>
      </c>
      <c r="G179" s="220">
        <f>INDEX([1]!FC.TotalCosts_Service,MATCH($A179,[1]TotalCosts_Service!$B$9:$B$608,0),MATCH(G$144,[1]TotalCosts_Service!$CX$8:$DF$8,0))*million</f>
        <v>48923693.237932429</v>
      </c>
      <c r="H179" s="220">
        <f>INDEX([1]!FC.TotalCosts_Service,MATCH($A179,[1]TotalCosts_Service!$B$9:$B$608,0),MATCH(H$144,[1]TotalCosts_Service!$CX$8:$DF$8,0))*million</f>
        <v>42586996.192380257</v>
      </c>
      <c r="I179" s="220">
        <f>INDEX([1]!FC.TotalCosts_Service,MATCH($A179,[1]TotalCosts_Service!$B$9:$B$608,0),MATCH(I$144,[1]TotalCosts_Service!$CX$8:$DF$8,0))*million</f>
        <v>32313825.397436474</v>
      </c>
      <c r="J179" s="220">
        <f>INDEX([1]!FC.TotalCosts_Service,MATCH($A179,[1]TotalCosts_Service!$B$9:$B$608,0),MATCH(J$144,[1]TotalCosts_Service!$CX$8:$DF$8,0))*million</f>
        <v>24134025.037291221</v>
      </c>
      <c r="K179" s="220">
        <f>INDEX([1]!FC.TotalCosts_Service,MATCH($A179,[1]TotalCosts_Service!$B$9:$B$608,0),MATCH(K$144,[1]TotalCosts_Service!$CX$8:$DF$8,0))*million</f>
        <v>18588443.182099815</v>
      </c>
      <c r="L179" s="220">
        <f>INDEX([1]!FC.TotalCosts_Service,MATCH($A179,[1]TotalCosts_Service!$B$9:$B$608,0),MATCH(L$144,[1]TotalCosts_Service!$CX$8:$DF$8,0))*million</f>
        <v>15759481.340232136</v>
      </c>
      <c r="M179" s="11"/>
      <c r="N179" s="11"/>
      <c r="P179" s="6"/>
      <c r="Q179" s="6"/>
      <c r="R179" s="6"/>
      <c r="S179" s="6"/>
      <c r="T179" s="6"/>
      <c r="U179" s="6"/>
      <c r="V179" s="6"/>
      <c r="W179" s="6"/>
      <c r="X179" s="6"/>
      <c r="Y179" s="6"/>
      <c r="Z179" s="6"/>
    </row>
    <row r="180" spans="1:26" x14ac:dyDescent="0.35">
      <c r="A180" s="8" t="str">
        <v>SL151</v>
      </c>
      <c r="B180" t="s">
        <v>209</v>
      </c>
      <c r="C180" s="222"/>
      <c r="D180" s="220">
        <f>INDEX([1]!FC.TotalCosts_Service,MATCH($A180,[1]TotalCosts_Service!$B$9:$B$608,0),MATCH(D$144,[1]TotalCosts_Service!$CX$8:$DF$8,0))*million</f>
        <v>87724377.542224109</v>
      </c>
      <c r="E180" s="220">
        <f>INDEX([1]!FC.TotalCosts_Service,MATCH($A180,[1]TotalCosts_Service!$B$9:$B$608,0),MATCH(E$144,[1]TotalCosts_Service!$CX$8:$DF$8,0))*million</f>
        <v>104591308.41719614</v>
      </c>
      <c r="F180" s="220">
        <f>INDEX([1]!FC.TotalCosts_Service,MATCH($A180,[1]TotalCosts_Service!$B$9:$B$608,0),MATCH(F$144,[1]TotalCosts_Service!$CX$8:$DF$8,0))*million</f>
        <v>147261239.9578656</v>
      </c>
      <c r="G180" s="220">
        <f>INDEX([1]!FC.TotalCosts_Service,MATCH($A180,[1]TotalCosts_Service!$B$9:$B$608,0),MATCH(G$144,[1]TotalCosts_Service!$CX$8:$DF$8,0))*million</f>
        <v>122415616.13590631</v>
      </c>
      <c r="H180" s="220">
        <f>INDEX([1]!FC.TotalCosts_Service,MATCH($A180,[1]TotalCosts_Service!$B$9:$B$608,0),MATCH(H$144,[1]TotalCosts_Service!$CX$8:$DF$8,0))*million</f>
        <v>105000064.35659108</v>
      </c>
      <c r="I180" s="220">
        <f>INDEX([1]!FC.TotalCosts_Service,MATCH($A180,[1]TotalCosts_Service!$B$9:$B$608,0),MATCH(I$144,[1]TotalCosts_Service!$CX$8:$DF$8,0))*million</f>
        <v>79954008.721943215</v>
      </c>
      <c r="J180" s="220">
        <f>INDEX([1]!FC.TotalCosts_Service,MATCH($A180,[1]TotalCosts_Service!$B$9:$B$608,0),MATCH(J$144,[1]TotalCosts_Service!$CX$8:$DF$8,0))*million</f>
        <v>59772255.944395199</v>
      </c>
      <c r="K180" s="220">
        <f>INDEX([1]!FC.TotalCosts_Service,MATCH($A180,[1]TotalCosts_Service!$B$9:$B$608,0),MATCH(K$144,[1]TotalCosts_Service!$CX$8:$DF$8,0))*million</f>
        <v>45948343.756856374</v>
      </c>
      <c r="L180" s="220">
        <f>INDEX([1]!FC.TotalCosts_Service,MATCH($A180,[1]TotalCosts_Service!$B$9:$B$608,0),MATCH(L$144,[1]TotalCosts_Service!$CX$8:$DF$8,0))*million</f>
        <v>38696452.948113076</v>
      </c>
      <c r="M180" s="11"/>
      <c r="N180" s="11"/>
      <c r="P180" s="6"/>
      <c r="Q180" s="6"/>
      <c r="R180" s="6"/>
      <c r="S180" s="6"/>
      <c r="T180" s="6"/>
      <c r="U180" s="6"/>
      <c r="V180" s="6"/>
      <c r="W180" s="6"/>
      <c r="X180" s="6"/>
      <c r="Y180" s="6"/>
      <c r="Z180" s="6"/>
    </row>
    <row r="181" spans="1:26" x14ac:dyDescent="0.35">
      <c r="A181" s="8" t="str">
        <v>SL111</v>
      </c>
      <c r="B181" t="s">
        <v>316</v>
      </c>
      <c r="C181" s="222"/>
      <c r="D181" s="220">
        <f>INDEX([1]!FC.TotalCosts_Service,MATCH($A181,[1]TotalCosts_Service!$B$9:$B$608,0),MATCH(D$144,[1]TotalCosts_Service!$CX$8:$DF$8,0))*million</f>
        <v>85582.681201867614</v>
      </c>
      <c r="E181" s="220">
        <f>INDEX([1]!FC.TotalCosts_Service,MATCH($A181,[1]TotalCosts_Service!$B$9:$B$608,0),MATCH(E$144,[1]TotalCosts_Service!$CX$8:$DF$8,0))*million</f>
        <v>102853.47644941305</v>
      </c>
      <c r="F181" s="220">
        <f>INDEX([1]!FC.TotalCosts_Service,MATCH($A181,[1]TotalCosts_Service!$B$9:$B$608,0),MATCH(F$144,[1]TotalCosts_Service!$CX$8:$DF$8,0))*million</f>
        <v>83626.611735189974</v>
      </c>
      <c r="G181" s="220">
        <f>INDEX([1]!FC.TotalCosts_Service,MATCH($A181,[1]TotalCosts_Service!$B$9:$B$608,0),MATCH(G$144,[1]TotalCosts_Service!$CX$8:$DF$8,0))*million</f>
        <v>67561.432162826008</v>
      </c>
      <c r="H181" s="220">
        <f>INDEX([1]!FC.TotalCosts_Service,MATCH($A181,[1]TotalCosts_Service!$B$9:$B$608,0),MATCH(H$144,[1]TotalCosts_Service!$CX$8:$DF$8,0))*million</f>
        <v>51154.60335013843</v>
      </c>
      <c r="I181" s="220">
        <f>INDEX([1]!FC.TotalCosts_Service,MATCH($A181,[1]TotalCosts_Service!$B$9:$B$608,0),MATCH(I$144,[1]TotalCosts_Service!$CX$8:$DF$8,0))*million</f>
        <v>36306.226851735417</v>
      </c>
      <c r="J181" s="220">
        <f>INDEX([1]!FC.TotalCosts_Service,MATCH($A181,[1]TotalCosts_Service!$B$9:$B$608,0),MATCH(J$144,[1]TotalCosts_Service!$CX$8:$DF$8,0))*million</f>
        <v>24451.204997184079</v>
      </c>
      <c r="K181" s="220">
        <f>INDEX([1]!FC.TotalCosts_Service,MATCH($A181,[1]TotalCosts_Service!$B$9:$B$608,0),MATCH(K$144,[1]TotalCosts_Service!$CX$8:$DF$8,0))*million</f>
        <v>16913.658011630836</v>
      </c>
      <c r="L181" s="220">
        <f>INDEX([1]!FC.TotalCosts_Service,MATCH($A181,[1]TotalCosts_Service!$B$9:$B$608,0),MATCH(L$144,[1]TotalCosts_Service!$CX$8:$DF$8,0))*million</f>
        <v>18844.751566595147</v>
      </c>
      <c r="M181" s="11"/>
      <c r="N181" s="11"/>
      <c r="P181" s="6"/>
      <c r="Q181" s="6"/>
      <c r="R181" s="6"/>
      <c r="S181" s="6"/>
      <c r="T181" s="6"/>
      <c r="U181" s="6"/>
      <c r="V181" s="6"/>
      <c r="W181" s="6"/>
      <c r="X181" s="6"/>
      <c r="Y181" s="6"/>
      <c r="Z181" s="6"/>
    </row>
    <row r="182" spans="1:26" x14ac:dyDescent="0.35">
      <c r="A182" s="8" t="str">
        <v>SL112</v>
      </c>
      <c r="B182" t="s">
        <v>318</v>
      </c>
      <c r="C182" s="222"/>
      <c r="D182" s="220">
        <f>INDEX([1]!FC.TotalCosts_Service,MATCH($A182,[1]TotalCosts_Service!$B$9:$B$608,0),MATCH(D$144,[1]TotalCosts_Service!$CX$8:$DF$8,0))*million</f>
        <v>1976360.6496849298</v>
      </c>
      <c r="E182" s="220">
        <f>INDEX([1]!FC.TotalCosts_Service,MATCH($A182,[1]TotalCosts_Service!$B$9:$B$608,0),MATCH(E$144,[1]TotalCosts_Service!$CX$8:$DF$8,0))*million</f>
        <v>1698862.6151299819</v>
      </c>
      <c r="F182" s="220">
        <f>INDEX([1]!FC.TotalCosts_Service,MATCH($A182,[1]TotalCosts_Service!$B$9:$B$608,0),MATCH(F$144,[1]TotalCosts_Service!$CX$8:$DF$8,0))*million</f>
        <v>1468069.8252634096</v>
      </c>
      <c r="G182" s="220">
        <f>INDEX([1]!FC.TotalCosts_Service,MATCH($A182,[1]TotalCosts_Service!$B$9:$B$608,0),MATCH(G$144,[1]TotalCosts_Service!$CX$8:$DF$8,0))*million</f>
        <v>1185893.7602061101</v>
      </c>
      <c r="H182" s="220">
        <f>INDEX([1]!FC.TotalCosts_Service,MATCH($A182,[1]TotalCosts_Service!$B$9:$B$608,0),MATCH(H$144,[1]TotalCosts_Service!$CX$8:$DF$8,0))*million</f>
        <v>897682.99860492034</v>
      </c>
      <c r="I182" s="220">
        <f>INDEX([1]!FC.TotalCosts_Service,MATCH($A182,[1]TotalCosts_Service!$B$9:$B$608,0),MATCH(I$144,[1]TotalCosts_Service!$CX$8:$DF$8,0))*million</f>
        <v>636988.60163215897</v>
      </c>
      <c r="J182" s="220">
        <f>INDEX([1]!FC.TotalCosts_Service,MATCH($A182,[1]TotalCosts_Service!$B$9:$B$608,0),MATCH(J$144,[1]TotalCosts_Service!$CX$8:$DF$8,0))*million</f>
        <v>428922.39268806664</v>
      </c>
      <c r="K182" s="220">
        <f>INDEX([1]!FC.TotalCosts_Service,MATCH($A182,[1]TotalCosts_Service!$B$9:$B$608,0),MATCH(K$144,[1]TotalCosts_Service!$CX$8:$DF$8,0))*million</f>
        <v>296638.99392471818</v>
      </c>
      <c r="L182" s="220">
        <f>INDEX([1]!FC.TotalCosts_Service,MATCH($A182,[1]TotalCosts_Service!$B$9:$B$608,0),MATCH(L$144,[1]TotalCosts_Service!$CX$8:$DF$8,0))*million</f>
        <v>330130.43172884168</v>
      </c>
      <c r="M182" s="11"/>
      <c r="N182" s="11"/>
      <c r="P182" s="6"/>
      <c r="Q182" s="6"/>
      <c r="R182" s="6"/>
      <c r="S182" s="6"/>
      <c r="T182" s="6"/>
      <c r="U182" s="6"/>
      <c r="V182" s="6"/>
      <c r="W182" s="6"/>
      <c r="X182" s="6"/>
      <c r="Y182" s="6"/>
      <c r="Z182" s="6"/>
    </row>
    <row r="183" spans="1:26" x14ac:dyDescent="0.35">
      <c r="A183" s="8" t="str">
        <v>SL140</v>
      </c>
      <c r="B183" t="s">
        <v>320</v>
      </c>
      <c r="C183" s="222"/>
      <c r="D183" s="220">
        <f>INDEX([1]!FC.TotalCosts_Service,MATCH($A183,[1]TotalCosts_Service!$B$9:$B$608,0),MATCH(D$144,[1]TotalCosts_Service!$CX$8:$DF$8,0))*million</f>
        <v>1374764.1913017239</v>
      </c>
      <c r="E183" s="220">
        <f>INDEX([1]!FC.TotalCosts_Service,MATCH($A183,[1]TotalCosts_Service!$B$9:$B$608,0),MATCH(E$144,[1]TotalCosts_Service!$CX$8:$DF$8,0))*million</f>
        <v>1030242.9284229473</v>
      </c>
      <c r="F183" s="220">
        <f>INDEX([1]!FC.TotalCosts_Service,MATCH($A183,[1]TotalCosts_Service!$B$9:$B$608,0),MATCH(F$144,[1]TotalCosts_Service!$CX$8:$DF$8,0))*million</f>
        <v>903029.77729236579</v>
      </c>
      <c r="G183" s="220">
        <f>INDEX([1]!FC.TotalCosts_Service,MATCH($A183,[1]TotalCosts_Service!$B$9:$B$608,0),MATCH(G$144,[1]TotalCosts_Service!$CX$8:$DF$8,0))*million</f>
        <v>729609.01912536134</v>
      </c>
      <c r="H183" s="220">
        <f>INDEX([1]!FC.TotalCosts_Service,MATCH($A183,[1]TotalCosts_Service!$B$9:$B$608,0),MATCH(H$144,[1]TotalCosts_Service!$CX$8:$DF$8,0))*million</f>
        <v>552498.14771456772</v>
      </c>
      <c r="I183" s="220">
        <f>INDEX([1]!FC.TotalCosts_Service,MATCH($A183,[1]TotalCosts_Service!$B$9:$B$608,0),MATCH(I$144,[1]TotalCosts_Service!$CX$8:$DF$8,0))*million</f>
        <v>392144.71728723671</v>
      </c>
      <c r="J183" s="220">
        <f>INDEX([1]!FC.TotalCosts_Service,MATCH($A183,[1]TotalCosts_Service!$B$9:$B$608,0),MATCH(J$144,[1]TotalCosts_Service!$CX$8:$DF$8,0))*million</f>
        <v>264101.93566234066</v>
      </c>
      <c r="K183" s="220">
        <f>INDEX([1]!FC.TotalCosts_Service,MATCH($A183,[1]TotalCosts_Service!$B$9:$B$608,0),MATCH(K$144,[1]TotalCosts_Service!$CX$8:$DF$8,0))*million</f>
        <v>182701.26917236086</v>
      </c>
      <c r="L183" s="220">
        <f>INDEX([1]!FC.TotalCosts_Service,MATCH($A183,[1]TotalCosts_Service!$B$9:$B$608,0),MATCH(L$144,[1]TotalCosts_Service!$CX$8:$DF$8,0))*million</f>
        <v>203858.40830327361</v>
      </c>
      <c r="M183" s="11"/>
      <c r="N183" s="11"/>
      <c r="P183" s="6"/>
      <c r="Q183" s="6"/>
      <c r="R183" s="6"/>
      <c r="S183" s="6"/>
      <c r="T183" s="6"/>
      <c r="U183" s="6"/>
      <c r="V183" s="6"/>
      <c r="W183" s="6"/>
      <c r="X183" s="6"/>
      <c r="Y183" s="6"/>
      <c r="Z183" s="6"/>
    </row>
    <row r="184" spans="1:26" x14ac:dyDescent="0.35">
      <c r="A184" s="8" t="str">
        <v>SL144</v>
      </c>
      <c r="B184" t="s">
        <v>322</v>
      </c>
      <c r="C184" s="222"/>
      <c r="D184" s="220">
        <f>INDEX([1]!FC.TotalCosts_Service,MATCH($A184,[1]TotalCosts_Service!$B$9:$B$608,0),MATCH(D$144,[1]TotalCosts_Service!$CX$8:$DF$8,0))*million</f>
        <v>432358.09754097689</v>
      </c>
      <c r="E184" s="220">
        <f>INDEX([1]!FC.TotalCosts_Service,MATCH($A184,[1]TotalCosts_Service!$B$9:$B$608,0),MATCH(E$144,[1]TotalCosts_Service!$CX$8:$DF$8,0))*million</f>
        <v>324748.05402464827</v>
      </c>
      <c r="F184" s="220">
        <f>INDEX([1]!FC.TotalCosts_Service,MATCH($A184,[1]TotalCosts_Service!$B$9:$B$608,0),MATCH(F$144,[1]TotalCosts_Service!$CX$8:$DF$8,0))*million</f>
        <v>335661.72252891067</v>
      </c>
      <c r="G184" s="220">
        <f>INDEX([1]!FC.TotalCosts_Service,MATCH($A184,[1]TotalCosts_Service!$B$9:$B$608,0),MATCH(G$144,[1]TotalCosts_Service!$CX$8:$DF$8,0))*million</f>
        <v>271178.5299909201</v>
      </c>
      <c r="H184" s="220">
        <f>INDEX([1]!FC.TotalCosts_Service,MATCH($A184,[1]TotalCosts_Service!$B$9:$B$608,0),MATCH(H$144,[1]TotalCosts_Service!$CX$8:$DF$8,0))*million</f>
        <v>205322.6080796631</v>
      </c>
      <c r="I184" s="220">
        <f>INDEX([1]!FC.TotalCosts_Service,MATCH($A184,[1]TotalCosts_Service!$B$9:$B$608,0),MATCH(I$144,[1]TotalCosts_Service!$CX$8:$DF$8,0))*million</f>
        <v>145720.84289781764</v>
      </c>
      <c r="J184" s="220">
        <f>INDEX([1]!FC.TotalCosts_Service,MATCH($A184,[1]TotalCosts_Service!$B$9:$B$608,0),MATCH(J$144,[1]TotalCosts_Service!$CX$8:$DF$8,0))*million</f>
        <v>98135.972705899578</v>
      </c>
      <c r="K184" s="220">
        <f>INDEX([1]!FC.TotalCosts_Service,MATCH($A184,[1]TotalCosts_Service!$B$9:$B$608,0),MATCH(K$144,[1]TotalCosts_Service!$CX$8:$DF$8,0))*million</f>
        <v>67882.55369227365</v>
      </c>
      <c r="L184" s="220">
        <f>INDEX([1]!FC.TotalCosts_Service,MATCH($A184,[1]TotalCosts_Service!$B$9:$B$608,0),MATCH(L$144,[1]TotalCosts_Service!$CX$8:$DF$8,0))*million</f>
        <v>75651.294782935467</v>
      </c>
      <c r="M184" s="11"/>
      <c r="N184" s="11"/>
      <c r="P184" s="6"/>
      <c r="Q184" s="6"/>
      <c r="R184" s="6"/>
      <c r="S184" s="6"/>
      <c r="T184" s="6"/>
      <c r="U184" s="6"/>
      <c r="V184" s="6"/>
      <c r="W184" s="6"/>
      <c r="X184" s="6"/>
      <c r="Y184" s="6"/>
      <c r="Z184" s="6"/>
    </row>
    <row r="185" spans="1:26" x14ac:dyDescent="0.35">
      <c r="I185" s="25"/>
    </row>
    <row r="186" spans="1:26" x14ac:dyDescent="0.35">
      <c r="I186" s="25"/>
      <c r="J186" s="91"/>
      <c r="K186" s="91"/>
      <c r="L186" s="91"/>
      <c r="M186" s="91"/>
      <c r="N186" s="91"/>
    </row>
    <row r="187" spans="1:26" x14ac:dyDescent="0.35">
      <c r="C187" s="13" t="s">
        <v>0</v>
      </c>
      <c r="D187" s="13" t="s">
        <v>1</v>
      </c>
      <c r="E187" s="14" t="s">
        <v>2</v>
      </c>
      <c r="F187" s="14" t="s">
        <v>3</v>
      </c>
      <c r="G187" s="13" t="s">
        <v>4</v>
      </c>
      <c r="H187" s="13" t="s">
        <v>5</v>
      </c>
      <c r="I187" s="13" t="s">
        <v>6</v>
      </c>
      <c r="J187" s="14" t="s">
        <v>7</v>
      </c>
      <c r="K187" s="14" t="s">
        <v>8</v>
      </c>
      <c r="L187" s="13" t="s">
        <v>9</v>
      </c>
    </row>
    <row r="188" spans="1:26" x14ac:dyDescent="0.35">
      <c r="A188" s="10" t="s">
        <v>515</v>
      </c>
      <c r="B188" s="7"/>
      <c r="C188" s="235" t="s">
        <v>514</v>
      </c>
      <c r="D188" s="235"/>
      <c r="E188" s="235"/>
      <c r="F188" s="235"/>
      <c r="G188" s="235"/>
      <c r="H188" s="235"/>
      <c r="I188" s="235"/>
      <c r="J188" s="235"/>
      <c r="K188" s="235"/>
      <c r="L188" s="235"/>
    </row>
    <row r="189" spans="1:26" x14ac:dyDescent="0.35">
      <c r="A189" s="8" t="str" cm="1">
        <f t="array" ref="A189:A228">TD_service_codes</f>
        <v>WN127</v>
      </c>
      <c r="B189" t="s">
        <v>276</v>
      </c>
      <c r="C189" s="224"/>
      <c r="D189" s="83">
        <v>415437.52979553206</v>
      </c>
      <c r="E189" s="83">
        <v>15924.428672035559</v>
      </c>
      <c r="F189" s="83">
        <v>16839.513704598434</v>
      </c>
      <c r="G189" s="83">
        <v>14625.091124846067</v>
      </c>
      <c r="H189" s="83">
        <v>12571.805411238</v>
      </c>
      <c r="I189" s="83">
        <v>9256.9408860780659</v>
      </c>
      <c r="J189" s="83">
        <v>6496.1598215948361</v>
      </c>
      <c r="K189" s="83">
        <v>4759.2663992725811</v>
      </c>
      <c r="L189" s="83">
        <v>4322.2937447177019</v>
      </c>
      <c r="M189" s="85"/>
      <c r="N189" s="85"/>
      <c r="O189" s="85"/>
      <c r="P189" s="85"/>
      <c r="Q189" s="85"/>
      <c r="R189" s="85"/>
      <c r="S189" s="85"/>
      <c r="T189" s="85"/>
    </row>
    <row r="190" spans="1:26" x14ac:dyDescent="0.35">
      <c r="A190" s="8" t="str">
        <v>WN346</v>
      </c>
      <c r="B190" t="s">
        <v>277</v>
      </c>
      <c r="C190" s="224"/>
      <c r="D190" s="83">
        <v>1449.0755704699989</v>
      </c>
      <c r="E190" s="83">
        <v>280529.48856510146</v>
      </c>
      <c r="F190" s="83">
        <v>234445.94878454893</v>
      </c>
      <c r="G190" s="83">
        <v>202838.19831052423</v>
      </c>
      <c r="H190" s="83">
        <v>173888.25023429855</v>
      </c>
      <c r="I190" s="83">
        <v>128317.01166894552</v>
      </c>
      <c r="J190" s="83">
        <v>88622.378146817136</v>
      </c>
      <c r="K190" s="83">
        <v>64701.760736513694</v>
      </c>
      <c r="L190" s="83">
        <v>57994.845189968517</v>
      </c>
    </row>
    <row r="191" spans="1:26" x14ac:dyDescent="0.35">
      <c r="A191" s="8" t="str">
        <v>WX130</v>
      </c>
      <c r="B191" t="s">
        <v>278</v>
      </c>
      <c r="C191" s="224"/>
      <c r="D191" s="83">
        <v>7203726.2582172696</v>
      </c>
      <c r="E191" s="83">
        <v>3025575.0981844668</v>
      </c>
      <c r="F191" s="83">
        <v>2473173.9417495443</v>
      </c>
      <c r="G191" s="83">
        <v>2127272.3068706701</v>
      </c>
      <c r="H191" s="83">
        <v>1806288.6448168515</v>
      </c>
      <c r="I191" s="83">
        <v>1327416.1177581307</v>
      </c>
      <c r="J191" s="83">
        <v>930995.26512066519</v>
      </c>
      <c r="K191" s="83">
        <v>685740.9808440964</v>
      </c>
      <c r="L191" s="83">
        <v>615479.20145792281</v>
      </c>
    </row>
    <row r="192" spans="1:26" x14ac:dyDescent="0.35">
      <c r="A192" s="8" t="str">
        <v>WX347</v>
      </c>
      <c r="B192" t="s">
        <v>279</v>
      </c>
      <c r="C192" s="224"/>
      <c r="D192" s="83">
        <v>79958845.456227496</v>
      </c>
      <c r="E192" s="83">
        <v>37843894.89876996</v>
      </c>
      <c r="F192" s="83">
        <v>32170707.030676398</v>
      </c>
      <c r="G192" s="83">
        <v>28345250.374449901</v>
      </c>
      <c r="H192" s="83">
        <v>24180338.435686305</v>
      </c>
      <c r="I192" s="83">
        <v>17796818.030371916</v>
      </c>
      <c r="J192" s="83">
        <v>12397921.018505029</v>
      </c>
      <c r="K192" s="83">
        <v>9023370.015845526</v>
      </c>
      <c r="L192" s="83">
        <v>8133606.4499725373</v>
      </c>
    </row>
    <row r="193" spans="1:12" x14ac:dyDescent="0.35">
      <c r="A193" s="8" t="str">
        <v>WX129</v>
      </c>
      <c r="B193" t="s">
        <v>280</v>
      </c>
      <c r="C193" s="224"/>
      <c r="D193" s="83">
        <v>4330542.6477570469</v>
      </c>
      <c r="E193" s="83">
        <v>1774642.502496531</v>
      </c>
      <c r="F193" s="83">
        <v>1072796.1984133592</v>
      </c>
      <c r="G193" s="83">
        <v>901643.66191051796</v>
      </c>
      <c r="H193" s="83">
        <v>686846.52371506672</v>
      </c>
      <c r="I193" s="83">
        <v>478594.90415431064</v>
      </c>
      <c r="J193" s="83">
        <v>309848.85903889628</v>
      </c>
      <c r="K193" s="83">
        <v>207999.80430117014</v>
      </c>
      <c r="L193" s="83">
        <v>215366.88631668975</v>
      </c>
    </row>
    <row r="194" spans="1:12" x14ac:dyDescent="0.35">
      <c r="A194" s="8" t="str">
        <v>WN123</v>
      </c>
      <c r="B194" t="s">
        <v>281</v>
      </c>
      <c r="C194" s="224"/>
      <c r="D194" s="83">
        <v>48.272323639667142</v>
      </c>
      <c r="E194" s="83">
        <v>0</v>
      </c>
      <c r="F194" s="83">
        <v>0</v>
      </c>
      <c r="G194" s="83">
        <v>0</v>
      </c>
      <c r="H194" s="83">
        <v>0</v>
      </c>
      <c r="I194" s="83">
        <v>0</v>
      </c>
      <c r="J194" s="83">
        <v>0</v>
      </c>
      <c r="K194" s="83">
        <v>0</v>
      </c>
      <c r="L194" s="83">
        <v>0</v>
      </c>
    </row>
    <row r="195" spans="1:12" x14ac:dyDescent="0.35">
      <c r="A195" s="8" t="str">
        <v>WN300</v>
      </c>
      <c r="B195" t="s">
        <v>282</v>
      </c>
      <c r="C195" s="224"/>
      <c r="D195" s="83">
        <v>44062342.242324702</v>
      </c>
      <c r="E195" s="83">
        <v>13627471.822321454</v>
      </c>
      <c r="F195" s="83">
        <v>12874421.391342429</v>
      </c>
      <c r="G195" s="83">
        <v>10731616.478914991</v>
      </c>
      <c r="H195" s="83">
        <v>8237391.854964585</v>
      </c>
      <c r="I195" s="83">
        <v>5295130.7220092211</v>
      </c>
      <c r="J195" s="83">
        <v>2603372.0647061621</v>
      </c>
      <c r="K195" s="83">
        <v>751930.08591168106</v>
      </c>
      <c r="L195" s="83">
        <v>0</v>
      </c>
    </row>
    <row r="196" spans="1:12" x14ac:dyDescent="0.35">
      <c r="A196" s="8" t="str">
        <v>WN301</v>
      </c>
      <c r="B196" t="s">
        <v>283</v>
      </c>
      <c r="C196" s="224"/>
      <c r="D196" s="83">
        <v>17428624.597792994</v>
      </c>
      <c r="E196" s="83">
        <v>4486484.0736831091</v>
      </c>
      <c r="F196" s="83">
        <v>4952258.651452315</v>
      </c>
      <c r="G196" s="83">
        <v>4152939.8433265816</v>
      </c>
      <c r="H196" s="83">
        <v>3164403.2803823873</v>
      </c>
      <c r="I196" s="83">
        <v>2041400.7386323302</v>
      </c>
      <c r="J196" s="83">
        <v>996338.0275453428</v>
      </c>
      <c r="K196" s="83">
        <v>290131.79935302888</v>
      </c>
      <c r="L196" s="83">
        <v>0</v>
      </c>
    </row>
    <row r="197" spans="1:12" x14ac:dyDescent="0.35">
      <c r="A197" s="8" t="str">
        <v>WX310</v>
      </c>
      <c r="B197" t="s">
        <v>284</v>
      </c>
      <c r="C197" s="224"/>
      <c r="D197" s="83">
        <v>37824567.547694527</v>
      </c>
      <c r="E197" s="83">
        <v>18011512.383372441</v>
      </c>
      <c r="F197" s="83">
        <v>15046339.778985184</v>
      </c>
      <c r="G197" s="83">
        <v>12703108.919432862</v>
      </c>
      <c r="H197" s="83">
        <v>9715374.6977173835</v>
      </c>
      <c r="I197" s="83">
        <v>6299437.7452944191</v>
      </c>
      <c r="J197" s="83">
        <v>3090353.0418420429</v>
      </c>
      <c r="K197" s="83">
        <v>899189.35183096759</v>
      </c>
      <c r="L197" s="83">
        <v>0</v>
      </c>
    </row>
    <row r="198" spans="1:12" x14ac:dyDescent="0.35">
      <c r="A198" s="8" t="str">
        <v>WX311</v>
      </c>
      <c r="B198" t="s">
        <v>285</v>
      </c>
      <c r="C198" s="224"/>
      <c r="D198" s="83">
        <v>25212012.880306125</v>
      </c>
      <c r="E198" s="83">
        <v>9130008.5268621705</v>
      </c>
      <c r="F198" s="83">
        <v>10492880.632373851</v>
      </c>
      <c r="G198" s="83">
        <v>8670912.8636830542</v>
      </c>
      <c r="H198" s="83">
        <v>6614856.5684171738</v>
      </c>
      <c r="I198" s="83">
        <v>4279859.8413350815</v>
      </c>
      <c r="J198" s="83">
        <v>2089855.3835430071</v>
      </c>
      <c r="K198" s="83">
        <v>608930.03941068216</v>
      </c>
      <c r="L198" s="83">
        <v>0</v>
      </c>
    </row>
    <row r="199" spans="1:12" x14ac:dyDescent="0.35">
      <c r="A199" s="8" t="str">
        <v>WN302</v>
      </c>
      <c r="B199" t="s">
        <v>286</v>
      </c>
      <c r="C199" s="224"/>
      <c r="D199" s="83">
        <v>555471.29273262911</v>
      </c>
      <c r="E199" s="83">
        <v>142169.86522166693</v>
      </c>
      <c r="F199" s="83">
        <v>123429.83642269378</v>
      </c>
      <c r="G199" s="83">
        <v>96432.129177314389</v>
      </c>
      <c r="H199" s="83">
        <v>66762.4184040767</v>
      </c>
      <c r="I199" s="83">
        <v>38680.593316245322</v>
      </c>
      <c r="J199" s="83">
        <v>16549.42420132221</v>
      </c>
      <c r="K199" s="83">
        <v>4041.7332925066003</v>
      </c>
      <c r="L199" s="83">
        <v>0</v>
      </c>
    </row>
    <row r="200" spans="1:12" x14ac:dyDescent="0.35">
      <c r="A200" s="8" t="str">
        <v>WX312</v>
      </c>
      <c r="B200" t="s">
        <v>287</v>
      </c>
      <c r="C200" s="224"/>
      <c r="D200" s="83">
        <v>800189.36861119326</v>
      </c>
      <c r="E200" s="83">
        <v>164597.40323684734</v>
      </c>
      <c r="F200" s="83">
        <v>149732.50360016592</v>
      </c>
      <c r="G200" s="83">
        <v>117085.99289355702</v>
      </c>
      <c r="H200" s="83">
        <v>81470.122746683977</v>
      </c>
      <c r="I200" s="83">
        <v>47208.382859637706</v>
      </c>
      <c r="J200" s="83">
        <v>20172.763404194393</v>
      </c>
      <c r="K200" s="83">
        <v>4940.3281953464975</v>
      </c>
      <c r="L200" s="83">
        <v>0</v>
      </c>
    </row>
    <row r="201" spans="1:12" x14ac:dyDescent="0.35">
      <c r="A201" s="8" t="str">
        <v>WX338</v>
      </c>
      <c r="B201" t="s">
        <v>288</v>
      </c>
      <c r="C201" s="224"/>
      <c r="D201" s="83">
        <v>745407.23473662429</v>
      </c>
      <c r="E201" s="83">
        <v>176291.66554859851</v>
      </c>
      <c r="F201" s="83">
        <v>152212.78313757663</v>
      </c>
      <c r="G201" s="83">
        <v>117977.66890497497</v>
      </c>
      <c r="H201" s="83">
        <v>81493.424952177345</v>
      </c>
      <c r="I201" s="83">
        <v>46981.565017427471</v>
      </c>
      <c r="J201" s="83">
        <v>19979.675303325053</v>
      </c>
      <c r="K201" s="83">
        <v>4873.2972782801107</v>
      </c>
      <c r="L201" s="83">
        <v>0</v>
      </c>
    </row>
    <row r="202" spans="1:12" x14ac:dyDescent="0.35">
      <c r="A202" s="8" t="str">
        <v>WN336</v>
      </c>
      <c r="B202" t="s">
        <v>289</v>
      </c>
      <c r="C202" s="224"/>
      <c r="D202" s="83">
        <v>442335.27676622703</v>
      </c>
      <c r="E202" s="83">
        <v>96844.961870046754</v>
      </c>
      <c r="F202" s="83">
        <v>87394.860611826094</v>
      </c>
      <c r="G202" s="83">
        <v>67705.543693192492</v>
      </c>
      <c r="H202" s="83">
        <v>46668.186387526337</v>
      </c>
      <c r="I202" s="83">
        <v>26900.448779108279</v>
      </c>
      <c r="J202" s="83">
        <v>11439.218264033849</v>
      </c>
      <c r="K202" s="83">
        <v>2785.5040706362342</v>
      </c>
      <c r="L202" s="83">
        <v>0</v>
      </c>
    </row>
    <row r="203" spans="1:12" x14ac:dyDescent="0.35">
      <c r="A203" s="8" t="str">
        <v>WN303</v>
      </c>
      <c r="B203" t="s">
        <v>290</v>
      </c>
      <c r="C203" s="224"/>
      <c r="D203" s="83">
        <v>4433012.8835553443</v>
      </c>
      <c r="E203" s="83">
        <v>962757.83188703156</v>
      </c>
      <c r="F203" s="83">
        <v>921468.39754780999</v>
      </c>
      <c r="G203" s="83">
        <v>713690.22953375615</v>
      </c>
      <c r="H203" s="83">
        <v>491129.30379756261</v>
      </c>
      <c r="I203" s="83">
        <v>283117.1098561227</v>
      </c>
      <c r="J203" s="83">
        <v>120548.05085412861</v>
      </c>
      <c r="K203" s="83">
        <v>29349.714312062406</v>
      </c>
      <c r="L203" s="83">
        <v>0</v>
      </c>
    </row>
    <row r="204" spans="1:12" x14ac:dyDescent="0.35">
      <c r="A204" s="8" t="str">
        <v>WN337</v>
      </c>
      <c r="B204" t="s">
        <v>291</v>
      </c>
      <c r="C204" s="224"/>
      <c r="D204" s="83">
        <v>3822853.1339750118</v>
      </c>
      <c r="E204" s="83">
        <v>907910.14809769776</v>
      </c>
      <c r="F204" s="83">
        <v>931911.79535739194</v>
      </c>
      <c r="G204" s="83">
        <v>728655.40043843526</v>
      </c>
      <c r="H204" s="83">
        <v>505749.91359859658</v>
      </c>
      <c r="I204" s="83">
        <v>293119.21546445537</v>
      </c>
      <c r="J204" s="83">
        <v>125432.16237267407</v>
      </c>
      <c r="K204" s="83">
        <v>30698.647262917206</v>
      </c>
      <c r="L204" s="83">
        <v>0</v>
      </c>
    </row>
    <row r="205" spans="1:12" x14ac:dyDescent="0.35">
      <c r="A205" s="8" t="str">
        <v>WX313</v>
      </c>
      <c r="B205" t="s">
        <v>292</v>
      </c>
      <c r="C205" s="224"/>
      <c r="D205" s="83">
        <v>3801842.7080366155</v>
      </c>
      <c r="E205" s="83">
        <v>1299591.5035677748</v>
      </c>
      <c r="F205" s="83">
        <v>1093918.6601767263</v>
      </c>
      <c r="G205" s="83">
        <v>848328.09339379019</v>
      </c>
      <c r="H205" s="83">
        <v>585903.22580104647</v>
      </c>
      <c r="I205" s="83">
        <v>337898.20969548711</v>
      </c>
      <c r="J205" s="83">
        <v>143812.15703202249</v>
      </c>
      <c r="K205" s="83">
        <v>35099.551246320581</v>
      </c>
      <c r="L205" s="83">
        <v>0</v>
      </c>
    </row>
    <row r="206" spans="1:12" x14ac:dyDescent="0.35">
      <c r="A206" s="8" t="str">
        <v>WX339</v>
      </c>
      <c r="B206" t="s">
        <v>293</v>
      </c>
      <c r="C206" s="224"/>
      <c r="D206" s="83">
        <v>10783478.378786758</v>
      </c>
      <c r="E206" s="83">
        <v>3085603.2182539981</v>
      </c>
      <c r="F206" s="83">
        <v>2633757.0382585553</v>
      </c>
      <c r="G206" s="83">
        <v>2060951.2137263862</v>
      </c>
      <c r="H206" s="83">
        <v>1432281.6961988257</v>
      </c>
      <c r="I206" s="83">
        <v>830418.80405183765</v>
      </c>
      <c r="J206" s="83">
        <v>355494.34495734674</v>
      </c>
      <c r="K206" s="83">
        <v>87120.434066866117</v>
      </c>
      <c r="L206" s="83">
        <v>0</v>
      </c>
    </row>
    <row r="207" spans="1:12" x14ac:dyDescent="0.35">
      <c r="A207" s="8" t="str">
        <v>WN332</v>
      </c>
      <c r="B207" t="s">
        <v>294</v>
      </c>
      <c r="C207" s="224"/>
      <c r="D207" s="83">
        <v>1502581.4758407413</v>
      </c>
      <c r="E207" s="83">
        <v>233241.53752967095</v>
      </c>
      <c r="F207" s="83">
        <v>332795.21281858563</v>
      </c>
      <c r="G207" s="83">
        <v>407207.94836871285</v>
      </c>
      <c r="H207" s="83">
        <v>496652.30806307046</v>
      </c>
      <c r="I207" s="83">
        <v>570806.72296040785</v>
      </c>
      <c r="J207" s="83">
        <v>686433.42431632953</v>
      </c>
      <c r="K207" s="83">
        <v>853071.40089655959</v>
      </c>
      <c r="L207" s="83">
        <v>1064850.7860861982</v>
      </c>
    </row>
    <row r="208" spans="1:12" x14ac:dyDescent="0.35">
      <c r="A208" s="8" t="str">
        <v>WX334</v>
      </c>
      <c r="B208" t="s">
        <v>295</v>
      </c>
      <c r="C208" s="224"/>
      <c r="D208" s="83">
        <v>1670652.5814369116</v>
      </c>
      <c r="E208" s="83">
        <v>350355.24366276182</v>
      </c>
      <c r="F208" s="83">
        <v>366148.25950668374</v>
      </c>
      <c r="G208" s="83">
        <v>439352.22311092046</v>
      </c>
      <c r="H208" s="83">
        <v>542487.83600540587</v>
      </c>
      <c r="I208" s="83">
        <v>627167.72545695992</v>
      </c>
      <c r="J208" s="83">
        <v>757593.24946872389</v>
      </c>
      <c r="K208" s="83">
        <v>941931.30055297108</v>
      </c>
      <c r="L208" s="83">
        <v>1170002.1694464064</v>
      </c>
    </row>
    <row r="209" spans="1:12" x14ac:dyDescent="0.35">
      <c r="A209" s="8" t="str">
        <v>WN333</v>
      </c>
      <c r="B209" t="s">
        <v>296</v>
      </c>
      <c r="C209" s="224"/>
      <c r="D209" s="83">
        <v>528709.93613445747</v>
      </c>
      <c r="E209" s="83">
        <v>266516.61258167424</v>
      </c>
      <c r="F209" s="83">
        <v>296903.16401580843</v>
      </c>
      <c r="G209" s="83">
        <v>335159.04480761464</v>
      </c>
      <c r="H209" s="83">
        <v>371905.77515263727</v>
      </c>
      <c r="I209" s="83">
        <v>388080.22745143389</v>
      </c>
      <c r="J209" s="83">
        <v>402443.12013472343</v>
      </c>
      <c r="K209" s="83">
        <v>418553.87866215379</v>
      </c>
      <c r="L209" s="83">
        <v>730673.78859804315</v>
      </c>
    </row>
    <row r="210" spans="1:12" x14ac:dyDescent="0.35">
      <c r="A210" s="8" t="str">
        <v>WX335</v>
      </c>
      <c r="B210" t="s">
        <v>297</v>
      </c>
      <c r="C210" s="224"/>
      <c r="D210" s="83">
        <v>250397.04730935118</v>
      </c>
      <c r="E210" s="83">
        <v>141822.74873182375</v>
      </c>
      <c r="F210" s="83">
        <v>128872.84046618841</v>
      </c>
      <c r="G210" s="83">
        <v>145387.35173754068</v>
      </c>
      <c r="H210" s="83">
        <v>160799.67752989233</v>
      </c>
      <c r="I210" s="83">
        <v>167774.13589675989</v>
      </c>
      <c r="J210" s="83">
        <v>174233.38421809688</v>
      </c>
      <c r="K210" s="83">
        <v>180979.02784687275</v>
      </c>
      <c r="L210" s="83">
        <v>298120.50804829714</v>
      </c>
    </row>
    <row r="211" spans="1:12" x14ac:dyDescent="0.35">
      <c r="A211" s="8" t="str">
        <v>WN348</v>
      </c>
      <c r="B211" t="s">
        <v>298</v>
      </c>
      <c r="C211" s="224"/>
      <c r="D211" s="83">
        <v>8320460.1183128981</v>
      </c>
      <c r="E211" s="83">
        <v>9442359.7482880075</v>
      </c>
      <c r="F211" s="83">
        <v>12969297.794299565</v>
      </c>
      <c r="G211" s="83">
        <v>14955145.076196453</v>
      </c>
      <c r="H211" s="83">
        <v>22076164.62851543</v>
      </c>
      <c r="I211" s="83">
        <v>28593716.731470697</v>
      </c>
      <c r="J211" s="83">
        <v>30723783.695266444</v>
      </c>
      <c r="K211" s="83">
        <v>20260067.235821422</v>
      </c>
      <c r="L211" s="83">
        <v>7835450.1265165741</v>
      </c>
    </row>
    <row r="212" spans="1:12" x14ac:dyDescent="0.35">
      <c r="A212" s="8" t="str">
        <v>WN350</v>
      </c>
      <c r="B212" t="s">
        <v>299</v>
      </c>
      <c r="C212" s="224"/>
      <c r="D212" s="83">
        <v>28257390.50632422</v>
      </c>
      <c r="E212" s="83">
        <v>23039497.73691944</v>
      </c>
      <c r="F212" s="83">
        <v>32986534.594696388</v>
      </c>
      <c r="G212" s="83">
        <v>39236488.252021499</v>
      </c>
      <c r="H212" s="83">
        <v>48337237.183787793</v>
      </c>
      <c r="I212" s="83">
        <v>53627581.044204809</v>
      </c>
      <c r="J212" s="83">
        <v>57577430.930458955</v>
      </c>
      <c r="K212" s="83">
        <v>64769962.856010251</v>
      </c>
      <c r="L212" s="83">
        <v>66236462.781429566</v>
      </c>
    </row>
    <row r="213" spans="1:12" x14ac:dyDescent="0.35">
      <c r="A213" s="8" t="str">
        <v>WX349</v>
      </c>
      <c r="B213" t="s">
        <v>300</v>
      </c>
      <c r="C213" s="224"/>
      <c r="D213" s="83">
        <v>5427031.9605396101</v>
      </c>
      <c r="E213" s="83">
        <v>6704222.0484164348</v>
      </c>
      <c r="F213" s="83">
        <v>8911454.5623247419</v>
      </c>
      <c r="G213" s="83">
        <v>10699208.461098563</v>
      </c>
      <c r="H213" s="83">
        <v>15629419.397476375</v>
      </c>
      <c r="I213" s="83">
        <v>20165300.062685702</v>
      </c>
      <c r="J213" s="83">
        <v>21327400.201206207</v>
      </c>
      <c r="K213" s="83">
        <v>14369501.968211316</v>
      </c>
      <c r="L213" s="83">
        <v>5426197.4885750646</v>
      </c>
    </row>
    <row r="214" spans="1:12" x14ac:dyDescent="0.35">
      <c r="A214" s="8" t="str">
        <v>WX351</v>
      </c>
      <c r="B214" t="s">
        <v>301</v>
      </c>
      <c r="C214" s="224"/>
      <c r="D214" s="83">
        <v>16529783.780319832</v>
      </c>
      <c r="E214" s="83">
        <v>19278625.748694155</v>
      </c>
      <c r="F214" s="83">
        <v>23119766.25933357</v>
      </c>
      <c r="G214" s="83">
        <v>26920515.102686413</v>
      </c>
      <c r="H214" s="83">
        <v>34376515.920680977</v>
      </c>
      <c r="I214" s="83">
        <v>36678262.065840848</v>
      </c>
      <c r="J214" s="83">
        <v>40080296.591390893</v>
      </c>
      <c r="K214" s="83">
        <v>46384780.93099273</v>
      </c>
      <c r="L214" s="83">
        <v>47424635.956038177</v>
      </c>
    </row>
    <row r="215" spans="1:12" x14ac:dyDescent="0.35">
      <c r="A215" s="8" t="str">
        <v>WX355</v>
      </c>
      <c r="B215" t="s">
        <v>302</v>
      </c>
      <c r="C215" s="224"/>
      <c r="D215" s="83">
        <v>25795751.975396778</v>
      </c>
      <c r="E215" s="83">
        <v>7185692.6791301472</v>
      </c>
      <c r="F215" s="83">
        <v>9264488.8191698361</v>
      </c>
      <c r="G215" s="83">
        <v>9858171.2548316866</v>
      </c>
      <c r="H215" s="83">
        <v>5892557.5298854746</v>
      </c>
      <c r="I215" s="83">
        <v>6910819.8482954232</v>
      </c>
      <c r="J215" s="83">
        <v>9367823.3681535535</v>
      </c>
      <c r="K215" s="83">
        <v>8344879.9824684504</v>
      </c>
      <c r="L215" s="83">
        <v>0</v>
      </c>
    </row>
    <row r="216" spans="1:12" x14ac:dyDescent="0.35">
      <c r="A216" s="8" t="str">
        <v>WN354</v>
      </c>
      <c r="B216" t="s">
        <v>303</v>
      </c>
      <c r="C216" s="224"/>
      <c r="D216" s="83">
        <v>25981713.135905024</v>
      </c>
      <c r="E216" s="83">
        <v>11526616.289460804</v>
      </c>
      <c r="F216" s="83">
        <v>13753981.807154873</v>
      </c>
      <c r="G216" s="83">
        <v>14631878.051617848</v>
      </c>
      <c r="H216" s="83">
        <v>8743946.6525553782</v>
      </c>
      <c r="I216" s="83">
        <v>10263741.117226657</v>
      </c>
      <c r="J216" s="83">
        <v>13911305.71894373</v>
      </c>
      <c r="K216" s="83">
        <v>12346186.986230904</v>
      </c>
      <c r="L216" s="83">
        <v>0</v>
      </c>
    </row>
    <row r="217" spans="1:12" x14ac:dyDescent="0.35">
      <c r="A217" s="8" t="str">
        <v>WN158</v>
      </c>
      <c r="B217" t="s">
        <v>304</v>
      </c>
      <c r="C217" s="224"/>
      <c r="D217" s="83">
        <v>678406.70739110257</v>
      </c>
      <c r="E217" s="83">
        <v>681570.77355469507</v>
      </c>
      <c r="F217" s="83">
        <v>645334.24627718783</v>
      </c>
      <c r="G217" s="83">
        <v>613721.47219957924</v>
      </c>
      <c r="H217" s="83">
        <v>589686.04885642254</v>
      </c>
      <c r="I217" s="83">
        <v>578980.66885448538</v>
      </c>
      <c r="J217" s="83">
        <v>603190.622103072</v>
      </c>
      <c r="K217" s="83">
        <v>641036.43654430984</v>
      </c>
      <c r="L217" s="83">
        <v>686479.81899109588</v>
      </c>
    </row>
    <row r="218" spans="1:12" x14ac:dyDescent="0.35">
      <c r="A218" s="8" t="str">
        <v>WX135</v>
      </c>
      <c r="B218" t="s">
        <v>305</v>
      </c>
      <c r="C218" s="224"/>
      <c r="D218" s="83">
        <v>257609.53734389579</v>
      </c>
      <c r="E218" s="83">
        <v>127843.90546081537</v>
      </c>
      <c r="F218" s="83">
        <v>107327.36512788454</v>
      </c>
      <c r="G218" s="83">
        <v>101978.73603719205</v>
      </c>
      <c r="H218" s="83">
        <v>97998.358744031008</v>
      </c>
      <c r="I218" s="83">
        <v>96248.657998574359</v>
      </c>
      <c r="J218" s="83">
        <v>100304.88034435222</v>
      </c>
      <c r="K218" s="83">
        <v>106483.94163524205</v>
      </c>
      <c r="L218" s="83">
        <v>113764.20414360319</v>
      </c>
    </row>
    <row r="219" spans="1:12" x14ac:dyDescent="0.35">
      <c r="A219" s="8" t="str">
        <v>WN138</v>
      </c>
      <c r="B219" t="s">
        <v>306</v>
      </c>
      <c r="C219" s="224"/>
      <c r="D219" s="83">
        <v>611499.91348240175</v>
      </c>
      <c r="E219" s="83">
        <v>956714.07275881898</v>
      </c>
      <c r="F219" s="83">
        <v>738786.40924286365</v>
      </c>
      <c r="G219" s="83">
        <v>667202.1292697438</v>
      </c>
      <c r="H219" s="83">
        <v>608060.41269327165</v>
      </c>
      <c r="I219" s="83">
        <v>550942.38085044269</v>
      </c>
      <c r="J219" s="83">
        <v>515164.16760967398</v>
      </c>
      <c r="K219" s="83">
        <v>492077.80665675196</v>
      </c>
      <c r="L219" s="83">
        <v>619006.80624439369</v>
      </c>
    </row>
    <row r="220" spans="1:12" x14ac:dyDescent="0.35">
      <c r="A220" s="8" t="str">
        <v>WX134</v>
      </c>
      <c r="B220" t="s">
        <v>307</v>
      </c>
      <c r="C220" s="224"/>
      <c r="D220" s="83">
        <v>45305.882668771148</v>
      </c>
      <c r="E220" s="83">
        <v>27947.685572836705</v>
      </c>
      <c r="F220" s="83">
        <v>27098.281582975214</v>
      </c>
      <c r="G220" s="83">
        <v>24504.603370014069</v>
      </c>
      <c r="H220" s="83">
        <v>22369.335176490844</v>
      </c>
      <c r="I220" s="83">
        <v>20298.04934209034</v>
      </c>
      <c r="J220" s="83">
        <v>19017.281455886776</v>
      </c>
      <c r="K220" s="83">
        <v>18221.107805736567</v>
      </c>
      <c r="L220" s="83">
        <v>23238.266359416881</v>
      </c>
    </row>
    <row r="221" spans="1:12" x14ac:dyDescent="0.35">
      <c r="A221" s="8" t="str">
        <v>SL121</v>
      </c>
      <c r="B221" t="s">
        <v>211</v>
      </c>
      <c r="C221" s="224"/>
      <c r="D221" s="83">
        <v>3307874.9723008638</v>
      </c>
      <c r="E221" s="83">
        <v>4498473.3885411266</v>
      </c>
      <c r="F221" s="83">
        <v>6107276.2679379424</v>
      </c>
      <c r="G221" s="83">
        <v>5325794.4524961682</v>
      </c>
      <c r="H221" s="83">
        <v>4678299.2968130484</v>
      </c>
      <c r="I221" s="83">
        <v>3635049.9422273599</v>
      </c>
      <c r="J221" s="83">
        <v>2766184.7504032422</v>
      </c>
      <c r="K221" s="83">
        <v>2175644.6488919943</v>
      </c>
      <c r="L221" s="83">
        <v>1852547.3258272081</v>
      </c>
    </row>
    <row r="222" spans="1:12" x14ac:dyDescent="0.35">
      <c r="A222" s="8" t="str">
        <v>SL122</v>
      </c>
      <c r="B222" t="s">
        <v>207</v>
      </c>
      <c r="C222" s="224"/>
      <c r="D222" s="83">
        <v>41519416.560631484</v>
      </c>
      <c r="E222" s="83">
        <v>80453103.86590223</v>
      </c>
      <c r="F222" s="83">
        <v>84322500.606730849</v>
      </c>
      <c r="G222" s="83">
        <v>72980177.185424849</v>
      </c>
      <c r="H222" s="83">
        <v>64194210.524512753</v>
      </c>
      <c r="I222" s="83">
        <v>50118370.220699795</v>
      </c>
      <c r="J222" s="83">
        <v>37927480.564551212</v>
      </c>
      <c r="K222" s="83">
        <v>29478718.564585514</v>
      </c>
      <c r="L222" s="83">
        <v>25029697.937537618</v>
      </c>
    </row>
    <row r="223" spans="1:12" x14ac:dyDescent="0.35">
      <c r="A223" s="8" t="str">
        <v>SL150</v>
      </c>
      <c r="B223" t="s">
        <v>213</v>
      </c>
      <c r="C223" s="224"/>
      <c r="D223" s="83">
        <v>4764017.9114935016</v>
      </c>
      <c r="E223" s="83">
        <v>7276307.5464786151</v>
      </c>
      <c r="F223" s="83">
        <v>10179984.009511976</v>
      </c>
      <c r="G223" s="83">
        <v>8811861.3483140487</v>
      </c>
      <c r="H223" s="83">
        <v>7879337.2262214702</v>
      </c>
      <c r="I223" s="83">
        <v>6102719.2312548421</v>
      </c>
      <c r="J223" s="83">
        <v>4654675.7408918384</v>
      </c>
      <c r="K223" s="83">
        <v>3649241.7033447279</v>
      </c>
      <c r="L223" s="83">
        <v>3126180.5325423488</v>
      </c>
    </row>
    <row r="224" spans="1:12" x14ac:dyDescent="0.35">
      <c r="A224" s="8" t="str">
        <v>SL151</v>
      </c>
      <c r="B224" t="s">
        <v>209</v>
      </c>
      <c r="C224" s="224"/>
      <c r="D224" s="83">
        <v>14344098.694139605</v>
      </c>
      <c r="E224" s="83">
        <v>24025229.887134071</v>
      </c>
      <c r="F224" s="83">
        <v>25677541.597640552</v>
      </c>
      <c r="G224" s="83">
        <v>22048814.487735301</v>
      </c>
      <c r="H224" s="83">
        <v>19426843.633281797</v>
      </c>
      <c r="I224" s="83">
        <v>15099941.298872935</v>
      </c>
      <c r="J224" s="83">
        <v>11528142.085410779</v>
      </c>
      <c r="K224" s="83">
        <v>9020476.3569768909</v>
      </c>
      <c r="L224" s="83">
        <v>7676147.1569501646</v>
      </c>
    </row>
    <row r="225" spans="1:14" x14ac:dyDescent="0.35">
      <c r="A225" s="8" t="str">
        <v>SL111</v>
      </c>
      <c r="B225" t="s">
        <v>316</v>
      </c>
      <c r="C225" s="224"/>
      <c r="D225" s="83">
        <v>16157.428257137261</v>
      </c>
      <c r="E225" s="83">
        <v>13737.668192752575</v>
      </c>
      <c r="F225" s="83">
        <v>14581.744674392725</v>
      </c>
      <c r="G225" s="83">
        <v>12168.786395928844</v>
      </c>
      <c r="H225" s="83">
        <v>9464.4940124106779</v>
      </c>
      <c r="I225" s="83">
        <v>6856.7155419476867</v>
      </c>
      <c r="J225" s="83">
        <v>4715.8495344272769</v>
      </c>
      <c r="K225" s="83">
        <v>3320.4516143444775</v>
      </c>
      <c r="L225" s="83">
        <v>3738.200148610912</v>
      </c>
    </row>
    <row r="226" spans="1:14" x14ac:dyDescent="0.35">
      <c r="A226" s="8" t="str">
        <v>SL112</v>
      </c>
      <c r="B226" t="s">
        <v>318</v>
      </c>
      <c r="C226" s="224"/>
      <c r="D226" s="83">
        <v>327327.66520662804</v>
      </c>
      <c r="E226" s="83">
        <v>256145.66237248533</v>
      </c>
      <c r="F226" s="83">
        <v>255983.33965697829</v>
      </c>
      <c r="G226" s="83">
        <v>213596.53568968084</v>
      </c>
      <c r="H226" s="83">
        <v>166087.01483199251</v>
      </c>
      <c r="I226" s="83">
        <v>120300.29071021402</v>
      </c>
      <c r="J226" s="83">
        <v>82725.30806135734</v>
      </c>
      <c r="K226" s="83">
        <v>58235.505623770099</v>
      </c>
      <c r="L226" s="83">
        <v>65487.391785909109</v>
      </c>
    </row>
    <row r="227" spans="1:14" x14ac:dyDescent="0.35">
      <c r="A227" s="8" t="str">
        <v>SL140</v>
      </c>
      <c r="B227" t="s">
        <v>320</v>
      </c>
      <c r="C227" s="224"/>
      <c r="D227" s="83">
        <v>207751.52315598956</v>
      </c>
      <c r="E227" s="83">
        <v>133195.10999103927</v>
      </c>
      <c r="F227" s="83">
        <v>157458.84441124657</v>
      </c>
      <c r="G227" s="83">
        <v>131413.08616552438</v>
      </c>
      <c r="H227" s="83">
        <v>102221.7956636422</v>
      </c>
      <c r="I227" s="83">
        <v>74059.603844169629</v>
      </c>
      <c r="J227" s="83">
        <v>50936.753034381145</v>
      </c>
      <c r="K227" s="83">
        <v>35867.505642421129</v>
      </c>
      <c r="L227" s="83">
        <v>40439.033092149723</v>
      </c>
    </row>
    <row r="228" spans="1:14" x14ac:dyDescent="0.35">
      <c r="A228" s="8" t="str">
        <v>SL144</v>
      </c>
      <c r="B228" t="s">
        <v>322</v>
      </c>
      <c r="C228" s="224"/>
      <c r="D228" s="83">
        <v>69404.049546149618</v>
      </c>
      <c r="E228" s="83">
        <v>56399.18942947132</v>
      </c>
      <c r="F228" s="83">
        <v>58528.420957462025</v>
      </c>
      <c r="G228" s="83">
        <v>48843.156531503868</v>
      </c>
      <c r="H228" s="83">
        <v>37988.264349962112</v>
      </c>
      <c r="I228" s="83">
        <v>27520.523472832985</v>
      </c>
      <c r="J228" s="83">
        <v>18927.266825867358</v>
      </c>
      <c r="K228" s="83">
        <v>13326.551526484502</v>
      </c>
      <c r="L228" s="83">
        <v>15006.813987480617</v>
      </c>
    </row>
    <row r="229" spans="1:14" x14ac:dyDescent="0.35">
      <c r="C229" s="235" t="s">
        <v>514</v>
      </c>
      <c r="D229" s="235"/>
      <c r="E229" s="235"/>
      <c r="F229" s="235"/>
      <c r="G229" s="235"/>
      <c r="H229" s="235"/>
      <c r="I229" s="235"/>
      <c r="J229" s="235"/>
      <c r="K229" s="235"/>
      <c r="L229" s="235"/>
    </row>
    <row r="230" spans="1:14" x14ac:dyDescent="0.35">
      <c r="A230" s="10" t="s">
        <v>220</v>
      </c>
      <c r="B230" s="7"/>
      <c r="C230" s="13" t="s">
        <v>0</v>
      </c>
      <c r="D230" s="13" t="s">
        <v>1</v>
      </c>
      <c r="E230" s="14" t="s">
        <v>2</v>
      </c>
      <c r="F230" s="14" t="s">
        <v>3</v>
      </c>
      <c r="G230" s="13" t="s">
        <v>4</v>
      </c>
      <c r="H230" s="13">
        <v>2026.27</v>
      </c>
      <c r="I230" s="13" t="s">
        <v>6</v>
      </c>
      <c r="J230" s="14" t="s">
        <v>7</v>
      </c>
      <c r="K230" s="14" t="s">
        <v>8</v>
      </c>
      <c r="L230" s="13" t="s">
        <v>9</v>
      </c>
      <c r="M230" s="91"/>
      <c r="N230" s="91"/>
    </row>
    <row r="231" spans="1:14" x14ac:dyDescent="0.35">
      <c r="A231" s="8" t="str" cm="1">
        <f t="array" ref="A231:A270">TD_service_codes</f>
        <v>WN127</v>
      </c>
      <c r="B231" t="s">
        <v>276</v>
      </c>
      <c r="C231" s="224"/>
      <c r="D231" s="83">
        <v>415437.52979553206</v>
      </c>
      <c r="E231" s="83">
        <v>16094.020529381845</v>
      </c>
      <c r="F231" s="83">
        <v>17724.894273622311</v>
      </c>
      <c r="G231" s="83">
        <v>15517.603952423557</v>
      </c>
      <c r="H231" s="83">
        <v>13372.772437086036</v>
      </c>
      <c r="I231" s="83">
        <v>9928.1129252047322</v>
      </c>
      <c r="J231" s="83">
        <v>7024.1254177978872</v>
      </c>
      <c r="K231" s="83">
        <v>5194.6357066706378</v>
      </c>
      <c r="L231" s="83">
        <v>4766.2458169021147</v>
      </c>
    </row>
    <row r="232" spans="1:14" x14ac:dyDescent="0.35">
      <c r="A232" s="8" t="str">
        <v>WN346</v>
      </c>
      <c r="B232" t="s">
        <v>277</v>
      </c>
      <c r="C232" s="224"/>
      <c r="D232" s="83">
        <v>1449.0755704699989</v>
      </c>
      <c r="E232" s="83">
        <v>283336.2493810131</v>
      </c>
      <c r="F232" s="83">
        <v>246833.29463661485</v>
      </c>
      <c r="G232" s="83">
        <v>215065.57635451836</v>
      </c>
      <c r="H232" s="83">
        <v>184635.6988198848</v>
      </c>
      <c r="I232" s="83">
        <v>137191.57265022714</v>
      </c>
      <c r="J232" s="83">
        <v>95489.79714357249</v>
      </c>
      <c r="K232" s="83">
        <v>70270.452549867798</v>
      </c>
      <c r="L232" s="83">
        <v>63612.213691109631</v>
      </c>
    </row>
    <row r="233" spans="1:14" x14ac:dyDescent="0.35">
      <c r="A233" s="8" t="str">
        <v>WX130</v>
      </c>
      <c r="B233" t="s">
        <v>278</v>
      </c>
      <c r="C233" s="224"/>
      <c r="D233" s="83">
        <v>7203726.2582172696</v>
      </c>
      <c r="E233" s="83">
        <v>3057749.5100374627</v>
      </c>
      <c r="F233" s="83">
        <v>2598057.0326714246</v>
      </c>
      <c r="G233" s="83">
        <v>2253229.3141648518</v>
      </c>
      <c r="H233" s="83">
        <v>1919970.7881589953</v>
      </c>
      <c r="I233" s="83">
        <v>1423332.8187398601</v>
      </c>
      <c r="J233" s="83">
        <v>1007418.6475832873</v>
      </c>
      <c r="K233" s="83">
        <v>749832.16257591615</v>
      </c>
      <c r="L233" s="83">
        <v>681296.01978203724</v>
      </c>
    </row>
    <row r="234" spans="1:14" x14ac:dyDescent="0.35">
      <c r="A234" s="8" t="str">
        <v>WX347</v>
      </c>
      <c r="B234" t="s">
        <v>279</v>
      </c>
      <c r="C234" s="224"/>
      <c r="D234" s="83">
        <v>79958845.456227496</v>
      </c>
      <c r="E234" s="83">
        <v>38183304.607046679</v>
      </c>
      <c r="F234" s="83">
        <v>33884621.246481895</v>
      </c>
      <c r="G234" s="83">
        <v>30016449.685162272</v>
      </c>
      <c r="H234" s="83">
        <v>25640062.508663028</v>
      </c>
      <c r="I234" s="83">
        <v>18987859.393523511</v>
      </c>
      <c r="J234" s="83">
        <v>13309557.470318334</v>
      </c>
      <c r="K234" s="83">
        <v>9755477.9549791031</v>
      </c>
      <c r="L234" s="83">
        <v>8865469.3550172243</v>
      </c>
    </row>
    <row r="235" spans="1:14" x14ac:dyDescent="0.35">
      <c r="A235" s="8" t="str">
        <v>WX129</v>
      </c>
      <c r="B235" t="s">
        <v>280</v>
      </c>
      <c r="C235" s="224"/>
      <c r="D235" s="83">
        <v>4330542.6477570469</v>
      </c>
      <c r="E235" s="83">
        <v>1816471.9938360103</v>
      </c>
      <c r="F235" s="83">
        <v>1125951.3851854724</v>
      </c>
      <c r="G235" s="83">
        <v>969700.88711767062</v>
      </c>
      <c r="H235" s="83">
        <v>757160.21736183972</v>
      </c>
      <c r="I235" s="83">
        <v>541822.06165891723</v>
      </c>
      <c r="J235" s="83">
        <v>360486.13624042994</v>
      </c>
      <c r="K235" s="83">
        <v>248840.40242328277</v>
      </c>
      <c r="L235" s="83">
        <v>266623.17533098714</v>
      </c>
    </row>
    <row r="236" spans="1:14" x14ac:dyDescent="0.35">
      <c r="A236" s="8" t="str">
        <v>WN123</v>
      </c>
      <c r="B236" t="s">
        <v>281</v>
      </c>
      <c r="C236" s="224"/>
      <c r="D236" s="83">
        <v>48.272323639667142</v>
      </c>
      <c r="E236" s="83">
        <v>0</v>
      </c>
      <c r="F236" s="83">
        <v>0</v>
      </c>
      <c r="G236" s="83">
        <v>0</v>
      </c>
      <c r="H236" s="83">
        <v>0</v>
      </c>
      <c r="I236" s="83">
        <v>0</v>
      </c>
      <c r="J236" s="83">
        <v>0</v>
      </c>
      <c r="K236" s="83">
        <v>0</v>
      </c>
      <c r="L236" s="83">
        <v>0</v>
      </c>
    </row>
    <row r="237" spans="1:14" x14ac:dyDescent="0.35">
      <c r="A237" s="8" t="str">
        <v>WN300</v>
      </c>
      <c r="B237" t="s">
        <v>282</v>
      </c>
      <c r="C237" s="224"/>
      <c r="D237" s="83">
        <v>44062342.242324702</v>
      </c>
      <c r="E237" s="83">
        <v>13728602.447824268</v>
      </c>
      <c r="F237" s="83">
        <v>13468257.729439436</v>
      </c>
      <c r="G237" s="83">
        <v>11304978.470553834</v>
      </c>
      <c r="H237" s="83">
        <v>8724804.7861350123</v>
      </c>
      <c r="I237" s="83">
        <v>5653590.2912348583</v>
      </c>
      <c r="J237" s="83">
        <v>2804945.4876064979</v>
      </c>
      <c r="K237" s="83">
        <v>818456.62049929448</v>
      </c>
      <c r="L237" s="83">
        <v>0</v>
      </c>
    </row>
    <row r="238" spans="1:14" x14ac:dyDescent="0.35">
      <c r="A238" s="8" t="str">
        <v>WN301</v>
      </c>
      <c r="B238" t="s">
        <v>283</v>
      </c>
      <c r="C238" s="224"/>
      <c r="D238" s="83">
        <v>17428624.597792994</v>
      </c>
      <c r="E238" s="83">
        <v>4519601.7611850193</v>
      </c>
      <c r="F238" s="83">
        <v>5198073.8921824414</v>
      </c>
      <c r="G238" s="83">
        <v>4387941.7767348215</v>
      </c>
      <c r="H238" s="83">
        <v>3362378.5281662596</v>
      </c>
      <c r="I238" s="83">
        <v>2186043.1893997802</v>
      </c>
      <c r="J238" s="83">
        <v>1077167.8999022238</v>
      </c>
      <c r="K238" s="83">
        <v>316670.86760631698</v>
      </c>
      <c r="L238" s="83">
        <v>0</v>
      </c>
    </row>
    <row r="239" spans="1:14" x14ac:dyDescent="0.35">
      <c r="A239" s="8" t="str">
        <v>WX310</v>
      </c>
      <c r="B239" t="s">
        <v>284</v>
      </c>
      <c r="C239" s="224"/>
      <c r="D239" s="83">
        <v>37824567.547694527</v>
      </c>
      <c r="E239" s="83">
        <v>18141134.742240146</v>
      </c>
      <c r="F239" s="83">
        <v>15766108.940747807</v>
      </c>
      <c r="G239" s="83">
        <v>13397869.056505416</v>
      </c>
      <c r="H239" s="83">
        <v>10305880.262724893</v>
      </c>
      <c r="I239" s="83">
        <v>6733999.8996081101</v>
      </c>
      <c r="J239" s="83">
        <v>3335056.5798170231</v>
      </c>
      <c r="K239" s="83">
        <v>980120.49073403585</v>
      </c>
      <c r="L239" s="83">
        <v>0</v>
      </c>
    </row>
    <row r="240" spans="1:14" x14ac:dyDescent="0.35">
      <c r="A240" s="8" t="str">
        <v>WX311</v>
      </c>
      <c r="B240" t="s">
        <v>285</v>
      </c>
      <c r="C240" s="224"/>
      <c r="D240" s="83">
        <v>25212012.880306125</v>
      </c>
      <c r="E240" s="83">
        <v>9192397.1780143175</v>
      </c>
      <c r="F240" s="83">
        <v>10982353.147921024</v>
      </c>
      <c r="G240" s="83">
        <v>9138071.024309624</v>
      </c>
      <c r="H240" s="83">
        <v>7009219.4836417558</v>
      </c>
      <c r="I240" s="83">
        <v>4569013.0369128771</v>
      </c>
      <c r="J240" s="83">
        <v>2252334.5242744684</v>
      </c>
      <c r="K240" s="83">
        <v>662682.71490244858</v>
      </c>
      <c r="L240" s="83">
        <v>0</v>
      </c>
    </row>
    <row r="241" spans="1:12" x14ac:dyDescent="0.35">
      <c r="A241" s="8" t="str">
        <v>WN302</v>
      </c>
      <c r="B241" t="s">
        <v>286</v>
      </c>
      <c r="C241" s="224"/>
      <c r="D241" s="83">
        <v>555471.29273262911</v>
      </c>
      <c r="E241" s="83">
        <v>145410.50270091981</v>
      </c>
      <c r="F241" s="83">
        <v>129745.89552011336</v>
      </c>
      <c r="G241" s="83">
        <v>103790.8264611022</v>
      </c>
      <c r="H241" s="83">
        <v>73585.0480238444</v>
      </c>
      <c r="I241" s="83">
        <v>43720.168301921047</v>
      </c>
      <c r="J241" s="83">
        <v>19187.237813670003</v>
      </c>
      <c r="K241" s="83">
        <v>4807.4034035314226</v>
      </c>
      <c r="L241" s="83">
        <v>0</v>
      </c>
    </row>
    <row r="242" spans="1:12" x14ac:dyDescent="0.35">
      <c r="A242" s="8" t="str">
        <v>WX312</v>
      </c>
      <c r="B242" t="s">
        <v>287</v>
      </c>
      <c r="C242" s="224"/>
      <c r="D242" s="83">
        <v>800189.36861119326</v>
      </c>
      <c r="E242" s="83">
        <v>168306.19054122365</v>
      </c>
      <c r="F242" s="83">
        <v>157304.75414666918</v>
      </c>
      <c r="G242" s="83">
        <v>125942.82269181403</v>
      </c>
      <c r="H242" s="83">
        <v>89744.409606389934</v>
      </c>
      <c r="I242" s="83">
        <v>53338.127648206057</v>
      </c>
      <c r="J242" s="83">
        <v>23385.19696113047</v>
      </c>
      <c r="K242" s="83">
        <v>5877.353100059031</v>
      </c>
      <c r="L242" s="83">
        <v>0</v>
      </c>
    </row>
    <row r="243" spans="1:12" x14ac:dyDescent="0.35">
      <c r="A243" s="8" t="str">
        <v>WX338</v>
      </c>
      <c r="B243" t="s">
        <v>288</v>
      </c>
      <c r="C243" s="224"/>
      <c r="D243" s="83">
        <v>745407.23473662429</v>
      </c>
      <c r="E243" s="83">
        <v>180251.61146979497</v>
      </c>
      <c r="F243" s="83">
        <v>159889.46011576359</v>
      </c>
      <c r="G243" s="83">
        <v>126882.50156945307</v>
      </c>
      <c r="H243" s="83">
        <v>89755.484270096218</v>
      </c>
      <c r="I243" s="83">
        <v>53075.091501824376</v>
      </c>
      <c r="J243" s="83">
        <v>23159.523681274615</v>
      </c>
      <c r="K243" s="83">
        <v>5797.5608491590556</v>
      </c>
      <c r="L243" s="83">
        <v>0</v>
      </c>
    </row>
    <row r="244" spans="1:12" x14ac:dyDescent="0.35">
      <c r="A244" s="8" t="str">
        <v>WN336</v>
      </c>
      <c r="B244" t="s">
        <v>289</v>
      </c>
      <c r="C244" s="224"/>
      <c r="D244" s="83">
        <v>442335.27676622703</v>
      </c>
      <c r="E244" s="83">
        <v>99052.653312135444</v>
      </c>
      <c r="F244" s="83">
        <v>91859.684425111467</v>
      </c>
      <c r="G244" s="83">
        <v>72868.132539523271</v>
      </c>
      <c r="H244" s="83">
        <v>51435.569114094884</v>
      </c>
      <c r="I244" s="83">
        <v>30405.686951935208</v>
      </c>
      <c r="J244" s="83">
        <v>13263.304706867737</v>
      </c>
      <c r="K244" s="83">
        <v>3313.4063677437775</v>
      </c>
      <c r="L244" s="83">
        <v>0</v>
      </c>
    </row>
    <row r="245" spans="1:12" x14ac:dyDescent="0.35">
      <c r="A245" s="8" t="str">
        <v>WN303</v>
      </c>
      <c r="B245" t="s">
        <v>290</v>
      </c>
      <c r="C245" s="224"/>
      <c r="D245" s="83">
        <v>4433012.8835553443</v>
      </c>
      <c r="E245" s="83">
        <v>984372.66920619027</v>
      </c>
      <c r="F245" s="83">
        <v>968240.01270184363</v>
      </c>
      <c r="G245" s="83">
        <v>767727.4962270757</v>
      </c>
      <c r="H245" s="83">
        <v>540981.32235208852</v>
      </c>
      <c r="I245" s="83">
        <v>319815.42603582446</v>
      </c>
      <c r="J245" s="83">
        <v>139696.96549692366</v>
      </c>
      <c r="K245" s="83">
        <v>34901.593613957179</v>
      </c>
      <c r="L245" s="83">
        <v>0</v>
      </c>
    </row>
    <row r="246" spans="1:12" x14ac:dyDescent="0.35">
      <c r="A246" s="8" t="str">
        <v>WN337</v>
      </c>
      <c r="B246" t="s">
        <v>291</v>
      </c>
      <c r="C246" s="224"/>
      <c r="D246" s="83">
        <v>3822853.1339750118</v>
      </c>
      <c r="E246" s="83">
        <v>928171.21548262879</v>
      </c>
      <c r="F246" s="83">
        <v>979007.19342724094</v>
      </c>
      <c r="G246" s="83">
        <v>783628.17528824206</v>
      </c>
      <c r="H246" s="83">
        <v>556937.79423766839</v>
      </c>
      <c r="I246" s="83">
        <v>331046.23149915849</v>
      </c>
      <c r="J246" s="83">
        <v>145339.43249790545</v>
      </c>
      <c r="K246" s="83">
        <v>36505.055810108563</v>
      </c>
      <c r="L246" s="83">
        <v>0</v>
      </c>
    </row>
    <row r="247" spans="1:12" x14ac:dyDescent="0.35">
      <c r="A247" s="8" t="str">
        <v>WX313</v>
      </c>
      <c r="B247" t="s">
        <v>292</v>
      </c>
      <c r="C247" s="224"/>
      <c r="D247" s="83">
        <v>3801842.7080366155</v>
      </c>
      <c r="E247" s="83">
        <v>1328462.6241759276</v>
      </c>
      <c r="F247" s="83">
        <v>1148595.1105039301</v>
      </c>
      <c r="G247" s="83">
        <v>911882.06316058279</v>
      </c>
      <c r="H247" s="83">
        <v>644938.83704013389</v>
      </c>
      <c r="I247" s="83">
        <v>381557.27606384031</v>
      </c>
      <c r="J247" s="83">
        <v>166659.31343874402</v>
      </c>
      <c r="K247" s="83">
        <v>41757.800685614915</v>
      </c>
      <c r="L247" s="83">
        <v>0</v>
      </c>
    </row>
    <row r="248" spans="1:12" x14ac:dyDescent="0.35">
      <c r="A248" s="8" t="str">
        <v>WX339</v>
      </c>
      <c r="B248" t="s">
        <v>293</v>
      </c>
      <c r="C248" s="224"/>
      <c r="D248" s="83">
        <v>10783478.378786758</v>
      </c>
      <c r="E248" s="83">
        <v>3153737.5209509875</v>
      </c>
      <c r="F248" s="83">
        <v>2764808.0154987155</v>
      </c>
      <c r="G248" s="83">
        <v>2214751.2064953563</v>
      </c>
      <c r="H248" s="83">
        <v>1576132.9558697729</v>
      </c>
      <c r="I248" s="83">
        <v>937485.32781680871</v>
      </c>
      <c r="J248" s="83">
        <v>411906.33404973452</v>
      </c>
      <c r="K248" s="83">
        <v>103646.31863913588</v>
      </c>
      <c r="L248" s="83">
        <v>0</v>
      </c>
    </row>
    <row r="249" spans="1:12" x14ac:dyDescent="0.35">
      <c r="A249" s="8" t="str">
        <v>WN332</v>
      </c>
      <c r="B249" t="s">
        <v>294</v>
      </c>
      <c r="C249" s="224"/>
      <c r="D249" s="83">
        <v>1502581.4758407413</v>
      </c>
      <c r="E249" s="83">
        <v>235130.55614350378</v>
      </c>
      <c r="F249" s="83">
        <v>349009.65666267514</v>
      </c>
      <c r="G249" s="83">
        <v>430054.26462782506</v>
      </c>
      <c r="H249" s="83">
        <v>527852.95696781541</v>
      </c>
      <c r="I249" s="83">
        <v>612247.73450100492</v>
      </c>
      <c r="J249" s="83">
        <v>743019.0248273469</v>
      </c>
      <c r="K249" s="83">
        <v>932327.30759304762</v>
      </c>
      <c r="L249" s="83">
        <v>1177738.8567007005</v>
      </c>
    </row>
    <row r="250" spans="1:12" x14ac:dyDescent="0.35">
      <c r="A250" s="8" t="str">
        <v>WX334</v>
      </c>
      <c r="B250" t="s">
        <v>295</v>
      </c>
      <c r="C250" s="224"/>
      <c r="D250" s="83">
        <v>1670652.5814369116</v>
      </c>
      <c r="E250" s="83">
        <v>352953.07261797023</v>
      </c>
      <c r="F250" s="83">
        <v>383892.53281473368</v>
      </c>
      <c r="G250" s="83">
        <v>464119.42647180444</v>
      </c>
      <c r="H250" s="83">
        <v>576106.26010080986</v>
      </c>
      <c r="I250" s="83">
        <v>671662.90194487839</v>
      </c>
      <c r="J250" s="83">
        <v>818267.20608532091</v>
      </c>
      <c r="K250" s="83">
        <v>1026943.2447521463</v>
      </c>
      <c r="L250" s="83">
        <v>1291265.1239492537</v>
      </c>
    </row>
    <row r="251" spans="1:12" x14ac:dyDescent="0.35">
      <c r="A251" s="8" t="str">
        <v>WN333</v>
      </c>
      <c r="B251" t="s">
        <v>296</v>
      </c>
      <c r="C251" s="224"/>
      <c r="D251" s="83">
        <v>528709.93613445747</v>
      </c>
      <c r="E251" s="83">
        <v>272550.6670744135</v>
      </c>
      <c r="F251" s="83">
        <v>311991.61161773792</v>
      </c>
      <c r="G251" s="83">
        <v>360604.0037097662</v>
      </c>
      <c r="H251" s="83">
        <v>409764.02863622294</v>
      </c>
      <c r="I251" s="83">
        <v>438537.85772268428</v>
      </c>
      <c r="J251" s="83">
        <v>466548.63810564863</v>
      </c>
      <c r="K251" s="83">
        <v>497876.29915943631</v>
      </c>
      <c r="L251" s="83">
        <v>894101.87000473007</v>
      </c>
    </row>
    <row r="252" spans="1:12" x14ac:dyDescent="0.35">
      <c r="A252" s="8" t="str">
        <v>WX335</v>
      </c>
      <c r="B252" t="s">
        <v>297</v>
      </c>
      <c r="C252" s="224"/>
      <c r="D252" s="83">
        <v>250397.04730935118</v>
      </c>
      <c r="E252" s="83">
        <v>145030.07633205075</v>
      </c>
      <c r="F252" s="83">
        <v>135395.28818642907</v>
      </c>
      <c r="G252" s="83">
        <v>156397.78550769365</v>
      </c>
      <c r="H252" s="83">
        <v>177148.8914038066</v>
      </c>
      <c r="I252" s="83">
        <v>189585.90257187435</v>
      </c>
      <c r="J252" s="83">
        <v>202014.64534455285</v>
      </c>
      <c r="K252" s="83">
        <v>215355.22386520565</v>
      </c>
      <c r="L252" s="83">
        <v>365179.42477162543</v>
      </c>
    </row>
    <row r="253" spans="1:12" x14ac:dyDescent="0.35">
      <c r="A253" s="8" t="str">
        <v>WN348</v>
      </c>
      <c r="B253" t="s">
        <v>298</v>
      </c>
      <c r="C253" s="224"/>
      <c r="D253" s="83">
        <v>8320460.1183128981</v>
      </c>
      <c r="E253" s="83">
        <v>9510806.506954398</v>
      </c>
      <c r="F253" s="83">
        <v>13598922.46692504</v>
      </c>
      <c r="G253" s="83">
        <v>15790772.798922868</v>
      </c>
      <c r="H253" s="83">
        <v>23381477.72413205</v>
      </c>
      <c r="I253" s="83">
        <v>30496948.246362504</v>
      </c>
      <c r="J253" s="83">
        <v>33032142.633014552</v>
      </c>
      <c r="K253" s="83">
        <v>22007501.050187819</v>
      </c>
      <c r="L253" s="83">
        <v>8591794.8799185958</v>
      </c>
    </row>
    <row r="254" spans="1:12" x14ac:dyDescent="0.35">
      <c r="A254" s="8" t="str">
        <v>WN350</v>
      </c>
      <c r="B254" t="s">
        <v>299</v>
      </c>
      <c r="C254" s="224"/>
      <c r="D254" s="83">
        <v>28257390.50632422</v>
      </c>
      <c r="E254" s="83">
        <v>23215164.160151135</v>
      </c>
      <c r="F254" s="83">
        <v>34590197.08154089</v>
      </c>
      <c r="G254" s="83">
        <v>41356553.87247628</v>
      </c>
      <c r="H254" s="83">
        <v>51155204.439088121</v>
      </c>
      <c r="I254" s="83">
        <v>57128817.232803784</v>
      </c>
      <c r="J254" s="83">
        <v>61866271.378751494</v>
      </c>
      <c r="K254" s="83">
        <v>70306506.539885312</v>
      </c>
      <c r="L254" s="83">
        <v>72738793.651539534</v>
      </c>
    </row>
    <row r="255" spans="1:12" x14ac:dyDescent="0.35">
      <c r="A255" s="8" t="str">
        <v>WX349</v>
      </c>
      <c r="B255" t="s">
        <v>300</v>
      </c>
      <c r="C255" s="224"/>
      <c r="D255" s="83">
        <v>5427031.9605396101</v>
      </c>
      <c r="E255" s="83">
        <v>6752075.357060438</v>
      </c>
      <c r="F255" s="83">
        <v>9343296.8475138117</v>
      </c>
      <c r="G255" s="83">
        <v>11269949.901937611</v>
      </c>
      <c r="H255" s="83">
        <v>16520330.074050926</v>
      </c>
      <c r="I255" s="83">
        <v>21457978.054701854</v>
      </c>
      <c r="J255" s="83">
        <v>22887102.559538864</v>
      </c>
      <c r="K255" s="83">
        <v>15543369.562675858</v>
      </c>
      <c r="L255" s="83">
        <v>5930906.575299033</v>
      </c>
    </row>
    <row r="256" spans="1:12" x14ac:dyDescent="0.35">
      <c r="A256" s="8" t="str">
        <v>WX351</v>
      </c>
      <c r="B256" t="s">
        <v>301</v>
      </c>
      <c r="C256" s="224"/>
      <c r="D256" s="83">
        <v>16529783.780319832</v>
      </c>
      <c r="E256" s="83">
        <v>19424425.754844639</v>
      </c>
      <c r="F256" s="83">
        <v>24246513.361986898</v>
      </c>
      <c r="G256" s="83">
        <v>28407160.539241143</v>
      </c>
      <c r="H256" s="83">
        <v>36350030.003324218</v>
      </c>
      <c r="I256" s="83">
        <v>39131316.560297571</v>
      </c>
      <c r="J256" s="83">
        <v>43091374.942508854</v>
      </c>
      <c r="K256" s="83">
        <v>50287687.30608017</v>
      </c>
      <c r="L256" s="83">
        <v>52034224.122825004</v>
      </c>
    </row>
    <row r="257" spans="1:14" x14ac:dyDescent="0.35">
      <c r="A257" s="8" t="str">
        <v>WX355</v>
      </c>
      <c r="B257" t="s">
        <v>302</v>
      </c>
      <c r="C257" s="224"/>
      <c r="D257" s="83">
        <v>25795751.975396778</v>
      </c>
      <c r="E257" s="83">
        <v>7345560.1657547234</v>
      </c>
      <c r="F257" s="83">
        <v>9722317.0432851687</v>
      </c>
      <c r="G257" s="83">
        <v>10592399.14538236</v>
      </c>
      <c r="H257" s="83">
        <v>6484415.7289798148</v>
      </c>
      <c r="I257" s="83">
        <v>7803932.9895376507</v>
      </c>
      <c r="J257" s="83">
        <v>10859526.65689091</v>
      </c>
      <c r="K257" s="83">
        <v>9933801.5152921882</v>
      </c>
      <c r="L257" s="83">
        <v>0</v>
      </c>
    </row>
    <row r="258" spans="1:14" x14ac:dyDescent="0.35">
      <c r="A258" s="8" t="str">
        <v>WN354</v>
      </c>
      <c r="B258" t="s">
        <v>303</v>
      </c>
      <c r="C258" s="224"/>
      <c r="D258" s="83">
        <v>25981713.135905024</v>
      </c>
      <c r="E258" s="83">
        <v>11785243.545422085</v>
      </c>
      <c r="F258" s="83">
        <v>14438871.836353427</v>
      </c>
      <c r="G258" s="83">
        <v>15728029.174027447</v>
      </c>
      <c r="H258" s="83">
        <v>9626001.4809410572</v>
      </c>
      <c r="I258" s="83">
        <v>11593629.755388306</v>
      </c>
      <c r="J258" s="83">
        <v>16128960.476220865</v>
      </c>
      <c r="K258" s="83">
        <v>14696326.836752772</v>
      </c>
      <c r="L258" s="83">
        <v>0</v>
      </c>
    </row>
    <row r="259" spans="1:14" x14ac:dyDescent="0.35">
      <c r="A259" s="8" t="str">
        <v>WN158</v>
      </c>
      <c r="B259" t="s">
        <v>304</v>
      </c>
      <c r="C259" s="224"/>
      <c r="D259" s="83">
        <v>678406.70739110257</v>
      </c>
      <c r="E259" s="83">
        <v>696019.1410439926</v>
      </c>
      <c r="F259" s="83">
        <v>672312.97504494956</v>
      </c>
      <c r="G259" s="83">
        <v>653872.29457993153</v>
      </c>
      <c r="H259" s="83">
        <v>643505.12326061039</v>
      </c>
      <c r="I259" s="83">
        <v>648379.94340029929</v>
      </c>
      <c r="J259" s="83">
        <v>694902.42679589847</v>
      </c>
      <c r="K259" s="83">
        <v>764833.12412986427</v>
      </c>
      <c r="L259" s="83">
        <v>850968.00400723168</v>
      </c>
    </row>
    <row r="260" spans="1:14" x14ac:dyDescent="0.35">
      <c r="A260" s="8" t="str">
        <v>WX135</v>
      </c>
      <c r="B260" t="s">
        <v>305</v>
      </c>
      <c r="C260" s="224"/>
      <c r="D260" s="83">
        <v>257609.53734389579</v>
      </c>
      <c r="E260" s="83">
        <v>130510.64711948177</v>
      </c>
      <c r="F260" s="83">
        <v>111821.8706079695</v>
      </c>
      <c r="G260" s="83">
        <v>108619.74336974348</v>
      </c>
      <c r="H260" s="83">
        <v>106881.26006056892</v>
      </c>
      <c r="I260" s="83">
        <v>107701.6541601905</v>
      </c>
      <c r="J260" s="83">
        <v>115456.87344280323</v>
      </c>
      <c r="K260" s="83">
        <v>126990.83833512978</v>
      </c>
      <c r="L260" s="83">
        <v>141055.94663385261</v>
      </c>
    </row>
    <row r="261" spans="1:14" x14ac:dyDescent="0.35">
      <c r="A261" s="8" t="str">
        <v>WN138</v>
      </c>
      <c r="B261" t="s">
        <v>306</v>
      </c>
      <c r="C261" s="224"/>
      <c r="D261" s="83">
        <v>611499.91348240175</v>
      </c>
      <c r="E261" s="83">
        <v>979397.23807833053</v>
      </c>
      <c r="F261" s="83">
        <v>775159.83540874324</v>
      </c>
      <c r="G261" s="83">
        <v>717435.78654979728</v>
      </c>
      <c r="H261" s="83">
        <v>670189.05971679569</v>
      </c>
      <c r="I261" s="83">
        <v>623615.11049419956</v>
      </c>
      <c r="J261" s="83">
        <v>599123.47969464946</v>
      </c>
      <c r="K261" s="83">
        <v>588222.12864180747</v>
      </c>
      <c r="L261" s="83">
        <v>766162.94974101579</v>
      </c>
    </row>
    <row r="262" spans="1:14" x14ac:dyDescent="0.35">
      <c r="A262" s="8" t="str">
        <v>WX134</v>
      </c>
      <c r="B262" t="s">
        <v>307</v>
      </c>
      <c r="C262" s="224"/>
      <c r="D262" s="83">
        <v>45305.882668771148</v>
      </c>
      <c r="E262" s="83">
        <v>28612.444581890843</v>
      </c>
      <c r="F262" s="83">
        <v>28413.171876552362</v>
      </c>
      <c r="G262" s="83">
        <v>26336.204138350848</v>
      </c>
      <c r="H262" s="83">
        <v>24647.504371950286</v>
      </c>
      <c r="I262" s="83">
        <v>22975.724140089271</v>
      </c>
      <c r="J262" s="83">
        <v>22124.767099427161</v>
      </c>
      <c r="K262" s="83">
        <v>21797.338871767137</v>
      </c>
      <c r="L262" s="83">
        <v>28793.755080157294</v>
      </c>
    </row>
    <row r="263" spans="1:14" x14ac:dyDescent="0.35">
      <c r="A263" s="8" t="str">
        <v>SL121</v>
      </c>
      <c r="B263" t="s">
        <v>211</v>
      </c>
      <c r="C263" s="224"/>
      <c r="D263" s="83">
        <v>3307874.9723008638</v>
      </c>
      <c r="E263" s="83">
        <v>4542833.1127774986</v>
      </c>
      <c r="F263" s="83">
        <v>6427364.4474257473</v>
      </c>
      <c r="G263" s="83">
        <v>5641644.5332460823</v>
      </c>
      <c r="H263" s="83">
        <v>4964014.3815297661</v>
      </c>
      <c r="I263" s="83">
        <v>3884104.2941251029</v>
      </c>
      <c r="J263" s="83">
        <v>2976134.4137286306</v>
      </c>
      <c r="K263" s="83">
        <v>2357400.5005207621</v>
      </c>
      <c r="L263" s="83">
        <v>2024812.8824970885</v>
      </c>
    </row>
    <row r="264" spans="1:14" x14ac:dyDescent="0.35">
      <c r="A264" s="8" t="str">
        <v>SL122</v>
      </c>
      <c r="B264" t="s">
        <v>207</v>
      </c>
      <c r="C264" s="224"/>
      <c r="D264" s="83">
        <v>41519416.560631484</v>
      </c>
      <c r="E264" s="83">
        <v>81142809.838073775</v>
      </c>
      <c r="F264" s="83">
        <v>88722575.271838337</v>
      </c>
      <c r="G264" s="83">
        <v>77221332.190725908</v>
      </c>
      <c r="H264" s="83">
        <v>67972886.801707938</v>
      </c>
      <c r="I264" s="83">
        <v>53366426.739740774</v>
      </c>
      <c r="J264" s="83">
        <v>40633787.412552938</v>
      </c>
      <c r="K264" s="83">
        <v>31801228.425719481</v>
      </c>
      <c r="L264" s="83">
        <v>27213951.233260289</v>
      </c>
    </row>
    <row r="265" spans="1:14" x14ac:dyDescent="0.35">
      <c r="A265" s="8" t="str">
        <v>SL150</v>
      </c>
      <c r="B265" t="s">
        <v>213</v>
      </c>
      <c r="C265" s="224"/>
      <c r="D265" s="83">
        <v>4764017.9114935016</v>
      </c>
      <c r="E265" s="83">
        <v>7346010.892888559</v>
      </c>
      <c r="F265" s="83">
        <v>10721294.107276972</v>
      </c>
      <c r="G265" s="83">
        <v>9341833.8197055571</v>
      </c>
      <c r="H265" s="83">
        <v>8354806.3423706545</v>
      </c>
      <c r="I265" s="83">
        <v>6514989.7062970102</v>
      </c>
      <c r="J265" s="83">
        <v>5000497.2816673731</v>
      </c>
      <c r="K265" s="83">
        <v>3947336.4816435133</v>
      </c>
      <c r="L265" s="83">
        <v>3407450.2202755655</v>
      </c>
    </row>
    <row r="266" spans="1:14" x14ac:dyDescent="0.35">
      <c r="A266" s="8" t="str">
        <v>SL151</v>
      </c>
      <c r="B266" t="s">
        <v>209</v>
      </c>
      <c r="C266" s="224"/>
      <c r="D266" s="83">
        <v>14344098.694139605</v>
      </c>
      <c r="E266" s="83">
        <v>24228042.280845758</v>
      </c>
      <c r="F266" s="83">
        <v>27037857.531066202</v>
      </c>
      <c r="G266" s="83">
        <v>23356486.84317052</v>
      </c>
      <c r="H266" s="83">
        <v>20586982.178636305</v>
      </c>
      <c r="I266" s="83">
        <v>16092399.975442881</v>
      </c>
      <c r="J266" s="83">
        <v>12350389.482955638</v>
      </c>
      <c r="K266" s="83">
        <v>9721738.1098635271</v>
      </c>
      <c r="L266" s="83">
        <v>8331038.4757140065</v>
      </c>
    </row>
    <row r="267" spans="1:14" x14ac:dyDescent="0.35">
      <c r="A267" s="8" t="str">
        <v>SL111</v>
      </c>
      <c r="B267" t="s">
        <v>316</v>
      </c>
      <c r="C267" s="224"/>
      <c r="D267" s="83">
        <v>16157.428257137261</v>
      </c>
      <c r="E267" s="83">
        <v>14059.780242816507</v>
      </c>
      <c r="F267" s="83">
        <v>15302.426691478146</v>
      </c>
      <c r="G267" s="83">
        <v>13085.986842500773</v>
      </c>
      <c r="H267" s="83">
        <v>10429.060795580848</v>
      </c>
      <c r="I267" s="83">
        <v>7759.1988212275037</v>
      </c>
      <c r="J267" s="83">
        <v>5480.800847163684</v>
      </c>
      <c r="K267" s="83">
        <v>3962.9599072622318</v>
      </c>
      <c r="L267" s="83">
        <v>4628.5983634626</v>
      </c>
    </row>
    <row r="268" spans="1:14" x14ac:dyDescent="0.35">
      <c r="A268" s="8" t="str">
        <v>SL112</v>
      </c>
      <c r="B268" t="s">
        <v>318</v>
      </c>
      <c r="C268" s="224"/>
      <c r="D268" s="83">
        <v>327327.66520662804</v>
      </c>
      <c r="E268" s="83">
        <v>262169.6174749023</v>
      </c>
      <c r="F268" s="83">
        <v>268566.26984343852</v>
      </c>
      <c r="G268" s="83">
        <v>229654.58243298595</v>
      </c>
      <c r="H268" s="83">
        <v>182994.19560670279</v>
      </c>
      <c r="I268" s="83">
        <v>136129.76008625855</v>
      </c>
      <c r="J268" s="83">
        <v>96148.495030855556</v>
      </c>
      <c r="K268" s="83">
        <v>69513.189755657222</v>
      </c>
      <c r="L268" s="83">
        <v>81096.057410587237</v>
      </c>
    </row>
    <row r="269" spans="1:14" x14ac:dyDescent="0.35">
      <c r="A269" s="8" t="str">
        <v>SL140</v>
      </c>
      <c r="B269" t="s">
        <v>320</v>
      </c>
      <c r="C269" s="224"/>
      <c r="D269" s="83">
        <v>207751.52315598956</v>
      </c>
      <c r="E269" s="83">
        <v>136319.49124515682</v>
      </c>
      <c r="F269" s="83">
        <v>165231.61886288156</v>
      </c>
      <c r="G269" s="83">
        <v>141312.21257172714</v>
      </c>
      <c r="H269" s="83">
        <v>112636.59730586089</v>
      </c>
      <c r="I269" s="83">
        <v>83806.987999861754</v>
      </c>
      <c r="J269" s="83">
        <v>59200.239787241881</v>
      </c>
      <c r="K269" s="83">
        <v>42809.622890375009</v>
      </c>
      <c r="L269" s="83">
        <v>50074.685367895523</v>
      </c>
    </row>
    <row r="270" spans="1:14" x14ac:dyDescent="0.35">
      <c r="A270" s="8" t="str">
        <v>SL144</v>
      </c>
      <c r="B270" t="s">
        <v>322</v>
      </c>
      <c r="C270" s="224"/>
      <c r="D270" s="83">
        <v>69404.049546149618</v>
      </c>
      <c r="E270" s="83">
        <v>57722.548696439124</v>
      </c>
      <c r="F270" s="83">
        <v>61416.957012979583</v>
      </c>
      <c r="G270" s="83">
        <v>52522.094213222226</v>
      </c>
      <c r="H270" s="83">
        <v>41858.593017464787</v>
      </c>
      <c r="I270" s="83">
        <v>31142.54132911787</v>
      </c>
      <c r="J270" s="83">
        <v>21997.755209289615</v>
      </c>
      <c r="K270" s="83">
        <v>15905.845984075559</v>
      </c>
      <c r="L270" s="83">
        <v>18582.137042347978</v>
      </c>
    </row>
    <row r="271" spans="1:14" x14ac:dyDescent="0.35">
      <c r="C271" s="235" t="s">
        <v>514</v>
      </c>
      <c r="D271" s="235"/>
      <c r="E271" s="235"/>
      <c r="F271" s="235"/>
      <c r="G271" s="235"/>
      <c r="H271" s="235"/>
      <c r="I271" s="235"/>
      <c r="J271" s="235"/>
      <c r="K271" s="235"/>
      <c r="L271" s="235"/>
    </row>
    <row r="272" spans="1:14" x14ac:dyDescent="0.35">
      <c r="A272" s="10" t="s">
        <v>223</v>
      </c>
      <c r="B272" s="7"/>
      <c r="C272" s="13" t="s">
        <v>0</v>
      </c>
      <c r="D272" s="13" t="s">
        <v>1</v>
      </c>
      <c r="E272" s="14" t="s">
        <v>2</v>
      </c>
      <c r="F272" s="14" t="s">
        <v>3</v>
      </c>
      <c r="G272" s="13" t="s">
        <v>4</v>
      </c>
      <c r="H272" s="13">
        <v>2026.27</v>
      </c>
      <c r="I272" s="13" t="s">
        <v>6</v>
      </c>
      <c r="J272" s="14" t="s">
        <v>7</v>
      </c>
      <c r="K272" s="14" t="s">
        <v>8</v>
      </c>
      <c r="L272" s="13" t="s">
        <v>9</v>
      </c>
      <c r="M272" s="91"/>
      <c r="N272" s="91"/>
    </row>
    <row r="273" spans="1:12" x14ac:dyDescent="0.35">
      <c r="A273" s="8" t="str" cm="1">
        <f t="array" ref="A273:A312">TD_service_codes</f>
        <v>WN127</v>
      </c>
      <c r="B273" t="s">
        <v>276</v>
      </c>
      <c r="C273" s="224"/>
      <c r="D273" s="83">
        <v>415437.52979553206</v>
      </c>
      <c r="E273" s="83">
        <v>15825.438739229072</v>
      </c>
      <c r="F273" s="83">
        <v>16086.184798070703</v>
      </c>
      <c r="G273" s="83">
        <v>13916.948258126004</v>
      </c>
      <c r="H273" s="83">
        <v>11976.50087793736</v>
      </c>
      <c r="I273" s="83">
        <v>8786.5359012269219</v>
      </c>
      <c r="J273" s="83">
        <v>6147.0836639501413</v>
      </c>
      <c r="K273" s="83">
        <v>4487.4241490331124</v>
      </c>
      <c r="L273" s="83">
        <v>4058.2675158275965</v>
      </c>
    </row>
    <row r="274" spans="1:12" x14ac:dyDescent="0.35">
      <c r="A274" s="8" t="str">
        <v>WN346</v>
      </c>
      <c r="B274" t="s">
        <v>277</v>
      </c>
      <c r="C274" s="224"/>
      <c r="D274" s="83">
        <v>1449.0755704699989</v>
      </c>
      <c r="E274" s="83">
        <v>278900.44682781911</v>
      </c>
      <c r="F274" s="83">
        <v>223771.74551652491</v>
      </c>
      <c r="G274" s="83">
        <v>192994.17721719964</v>
      </c>
      <c r="H274" s="83">
        <v>165788.61684384767</v>
      </c>
      <c r="I274" s="83">
        <v>122011.47746713426</v>
      </c>
      <c r="J274" s="83">
        <v>84021.58107190147</v>
      </c>
      <c r="K274" s="83">
        <v>61182.413159417578</v>
      </c>
      <c r="L274" s="83">
        <v>54618.367584094325</v>
      </c>
    </row>
    <row r="275" spans="1:12" x14ac:dyDescent="0.35">
      <c r="A275" s="8" t="str">
        <v>WX130</v>
      </c>
      <c r="B275" t="s">
        <v>278</v>
      </c>
      <c r="C275" s="224"/>
      <c r="D275" s="83">
        <v>7203726.2582172696</v>
      </c>
      <c r="E275" s="83">
        <v>3006857.5567864943</v>
      </c>
      <c r="F275" s="83">
        <v>2367315.1169070257</v>
      </c>
      <c r="G275" s="83">
        <v>2027932.7151968584</v>
      </c>
      <c r="H275" s="83">
        <v>1722430.4196818748</v>
      </c>
      <c r="I275" s="83">
        <v>1260839.1863920074</v>
      </c>
      <c r="J275" s="83">
        <v>881063.05577281641</v>
      </c>
      <c r="K275" s="83">
        <v>646246.14753979968</v>
      </c>
      <c r="L275" s="83">
        <v>576813.83520126669</v>
      </c>
    </row>
    <row r="276" spans="1:12" x14ac:dyDescent="0.35">
      <c r="A276" s="8" t="str">
        <v>WX347</v>
      </c>
      <c r="B276" t="s">
        <v>279</v>
      </c>
      <c r="C276" s="224"/>
      <c r="D276" s="83">
        <v>79958845.456227496</v>
      </c>
      <c r="E276" s="83">
        <v>37646435.307590947</v>
      </c>
      <c r="F276" s="83">
        <v>30667916.913133193</v>
      </c>
      <c r="G276" s="83">
        <v>26967956.62822821</v>
      </c>
      <c r="H276" s="83">
        <v>23047494.55351527</v>
      </c>
      <c r="I276" s="83">
        <v>16923399.005743451</v>
      </c>
      <c r="J276" s="83">
        <v>11767158.182075078</v>
      </c>
      <c r="K276" s="83">
        <v>8546036.0120340958</v>
      </c>
      <c r="L276" s="83">
        <v>7680697.8238526136</v>
      </c>
    </row>
    <row r="277" spans="1:12" x14ac:dyDescent="0.35">
      <c r="A277" s="8" t="str">
        <v>WX129</v>
      </c>
      <c r="B277" t="s">
        <v>280</v>
      </c>
      <c r="C277" s="224"/>
      <c r="D277" s="83">
        <v>4330542.6477570469</v>
      </c>
      <c r="E277" s="83">
        <v>1749956.2506943094</v>
      </c>
      <c r="F277" s="83">
        <v>1041300.7544695889</v>
      </c>
      <c r="G277" s="83">
        <v>862164.89233240671</v>
      </c>
      <c r="H277" s="83">
        <v>646863.4349912093</v>
      </c>
      <c r="I277" s="83">
        <v>442981.10009737639</v>
      </c>
      <c r="J277" s="83">
        <v>281615.27498656634</v>
      </c>
      <c r="K277" s="83">
        <v>185455.92861428164</v>
      </c>
      <c r="L277" s="83">
        <v>186170.08612633112</v>
      </c>
    </row>
    <row r="278" spans="1:12" x14ac:dyDescent="0.35">
      <c r="A278" s="8" t="str">
        <v>WN123</v>
      </c>
      <c r="B278" t="s">
        <v>281</v>
      </c>
      <c r="C278" s="224"/>
      <c r="D278" s="83">
        <v>48.272323639667142</v>
      </c>
      <c r="E278" s="83">
        <v>0</v>
      </c>
      <c r="F278" s="83">
        <v>0</v>
      </c>
      <c r="G278" s="83">
        <v>0</v>
      </c>
      <c r="H278" s="83">
        <v>0</v>
      </c>
      <c r="I278" s="83">
        <v>0</v>
      </c>
      <c r="J278" s="83">
        <v>0</v>
      </c>
      <c r="K278" s="83">
        <v>0</v>
      </c>
      <c r="L278" s="83">
        <v>0</v>
      </c>
    </row>
    <row r="279" spans="1:12" x14ac:dyDescent="0.35">
      <c r="A279" s="8" t="str">
        <v>WN300</v>
      </c>
      <c r="B279" t="s">
        <v>282</v>
      </c>
      <c r="C279" s="224"/>
      <c r="D279" s="83">
        <v>44062342.242324702</v>
      </c>
      <c r="E279" s="83">
        <v>13563674.619297516</v>
      </c>
      <c r="F279" s="83">
        <v>12348042.174465761</v>
      </c>
      <c r="G279" s="83">
        <v>10247443.46505883</v>
      </c>
      <c r="H279" s="83">
        <v>7841874.5636073491</v>
      </c>
      <c r="I279" s="83">
        <v>5013959.8151008682</v>
      </c>
      <c r="J279" s="83">
        <v>2449774.963377492</v>
      </c>
      <c r="K279" s="83">
        <v>702381.21504286444</v>
      </c>
      <c r="L279" s="83">
        <v>0</v>
      </c>
    </row>
    <row r="280" spans="1:12" x14ac:dyDescent="0.35">
      <c r="A280" s="8" t="str">
        <v>WN301</v>
      </c>
      <c r="B280" t="s">
        <v>283</v>
      </c>
      <c r="C280" s="224"/>
      <c r="D280" s="83">
        <v>17428624.597792994</v>
      </c>
      <c r="E280" s="83">
        <v>4465608.4052586602</v>
      </c>
      <c r="F280" s="83">
        <v>4732359.6961962357</v>
      </c>
      <c r="G280" s="83">
        <v>3951909.888298193</v>
      </c>
      <c r="H280" s="83">
        <v>3001179.3061455921</v>
      </c>
      <c r="I280" s="83">
        <v>1925834.7471309907</v>
      </c>
      <c r="J280" s="83">
        <v>933459.6591926266</v>
      </c>
      <c r="K280" s="83">
        <v>269917.48507118667</v>
      </c>
      <c r="L280" s="83">
        <v>0</v>
      </c>
    </row>
    <row r="281" spans="1:12" x14ac:dyDescent="0.35">
      <c r="A281" s="8" t="str">
        <v>WX310</v>
      </c>
      <c r="B281" t="s">
        <v>284</v>
      </c>
      <c r="C281" s="224"/>
      <c r="D281" s="83">
        <v>37824567.547694527</v>
      </c>
      <c r="E281" s="83">
        <v>17929610.808731798</v>
      </c>
      <c r="F281" s="83">
        <v>14404244.499251135</v>
      </c>
      <c r="G281" s="83">
        <v>12111345.876985241</v>
      </c>
      <c r="H281" s="83">
        <v>9231287.5466375202</v>
      </c>
      <c r="I281" s="83">
        <v>5954650.9395076688</v>
      </c>
      <c r="J281" s="83">
        <v>2901562.7326234202</v>
      </c>
      <c r="K281" s="83">
        <v>838120.68638464261</v>
      </c>
      <c r="L281" s="83">
        <v>0</v>
      </c>
    </row>
    <row r="282" spans="1:12" x14ac:dyDescent="0.35">
      <c r="A282" s="8" t="str">
        <v>WX311</v>
      </c>
      <c r="B282" t="s">
        <v>285</v>
      </c>
      <c r="C282" s="224"/>
      <c r="D282" s="83">
        <v>25212012.880306125</v>
      </c>
      <c r="E282" s="83">
        <v>9090283.3303618114</v>
      </c>
      <c r="F282" s="83">
        <v>10054143.938144775</v>
      </c>
      <c r="G282" s="83">
        <v>8270762.045700728</v>
      </c>
      <c r="H282" s="83">
        <v>6289616.3997804904</v>
      </c>
      <c r="I282" s="83">
        <v>4049055.3680639607</v>
      </c>
      <c r="J282" s="83">
        <v>1963760.9723201904</v>
      </c>
      <c r="K282" s="83">
        <v>568138.12313401536</v>
      </c>
      <c r="L282" s="83">
        <v>0</v>
      </c>
    </row>
    <row r="283" spans="1:12" x14ac:dyDescent="0.35">
      <c r="A283" s="8" t="str">
        <v>WN302</v>
      </c>
      <c r="B283" t="s">
        <v>286</v>
      </c>
      <c r="C283" s="224"/>
      <c r="D283" s="83">
        <v>555471.29273262911</v>
      </c>
      <c r="E283" s="83">
        <v>140255.47285848262</v>
      </c>
      <c r="F283" s="83">
        <v>119514.70921723498</v>
      </c>
      <c r="G283" s="83">
        <v>92012.183081452531</v>
      </c>
      <c r="H283" s="83">
        <v>62764.598416794688</v>
      </c>
      <c r="I283" s="83">
        <v>35772.480691549034</v>
      </c>
      <c r="J283" s="83">
        <v>15051.773700053527</v>
      </c>
      <c r="K283" s="83">
        <v>3613.6027627791282</v>
      </c>
      <c r="L283" s="83">
        <v>0</v>
      </c>
    </row>
    <row r="284" spans="1:12" x14ac:dyDescent="0.35">
      <c r="A284" s="8" t="str">
        <v>WX312</v>
      </c>
      <c r="B284" t="s">
        <v>287</v>
      </c>
      <c r="C284" s="224"/>
      <c r="D284" s="83">
        <v>800189.36861119326</v>
      </c>
      <c r="E284" s="83">
        <v>162406.09580857912</v>
      </c>
      <c r="F284" s="83">
        <v>145040.54944001505</v>
      </c>
      <c r="G284" s="83">
        <v>111761.34085816966</v>
      </c>
      <c r="H284" s="83">
        <v>76609.807711315036</v>
      </c>
      <c r="I284" s="83">
        <v>43657.282201046262</v>
      </c>
      <c r="J284" s="83">
        <v>18339.449110383914</v>
      </c>
      <c r="K284" s="83">
        <v>4412.9344147307938</v>
      </c>
      <c r="L284" s="83">
        <v>0</v>
      </c>
    </row>
    <row r="285" spans="1:12" x14ac:dyDescent="0.35">
      <c r="A285" t="str">
        <v>WX338</v>
      </c>
      <c r="B285" t="s">
        <v>288</v>
      </c>
      <c r="C285" s="225"/>
      <c r="D285" s="83">
        <v>745407.23473662429</v>
      </c>
      <c r="E285" s="83">
        <v>173950.72176110584</v>
      </c>
      <c r="F285" s="83">
        <v>147453.4409579786</v>
      </c>
      <c r="G285" s="83">
        <v>112619.81965790165</v>
      </c>
      <c r="H285" s="83">
        <v>76635.848634220951</v>
      </c>
      <c r="I285" s="83">
        <v>43447.011273115793</v>
      </c>
      <c r="J285" s="83">
        <v>18162.097781151653</v>
      </c>
      <c r="K285" s="83">
        <v>4352.1656988666218</v>
      </c>
      <c r="L285" s="83">
        <v>0</v>
      </c>
    </row>
    <row r="286" spans="1:12" x14ac:dyDescent="0.35">
      <c r="A286" t="str">
        <v>WN336</v>
      </c>
      <c r="B286" t="s">
        <v>289</v>
      </c>
      <c r="C286" s="225"/>
      <c r="D286" s="83">
        <v>442335.27676622703</v>
      </c>
      <c r="E286" s="83">
        <v>95541.764566554688</v>
      </c>
      <c r="F286" s="83">
        <v>84632.140443913449</v>
      </c>
      <c r="G286" s="83">
        <v>64608.927014173642</v>
      </c>
      <c r="H286" s="83">
        <v>43877.411023402026</v>
      </c>
      <c r="I286" s="83">
        <v>24879.132356568887</v>
      </c>
      <c r="J286" s="83">
        <v>10404.187465781513</v>
      </c>
      <c r="K286" s="83">
        <v>2490.4634489337404</v>
      </c>
      <c r="L286" s="83">
        <v>0</v>
      </c>
    </row>
    <row r="287" spans="1:12" x14ac:dyDescent="0.35">
      <c r="A287" t="str">
        <v>WN303</v>
      </c>
      <c r="B287" t="s">
        <v>290</v>
      </c>
      <c r="C287" s="225"/>
      <c r="D287" s="83">
        <v>4433012.8835553443</v>
      </c>
      <c r="E287" s="83">
        <v>949962.33265489899</v>
      </c>
      <c r="F287" s="83">
        <v>892310.08751554543</v>
      </c>
      <c r="G287" s="83">
        <v>681045.20114665921</v>
      </c>
      <c r="H287" s="83">
        <v>461735.20078963734</v>
      </c>
      <c r="I287" s="83">
        <v>261789.70694117332</v>
      </c>
      <c r="J287" s="83">
        <v>109589.15759251222</v>
      </c>
      <c r="K287" s="83">
        <v>26217.35388762008</v>
      </c>
      <c r="L287" s="83">
        <v>0</v>
      </c>
    </row>
    <row r="288" spans="1:12" x14ac:dyDescent="0.35">
      <c r="A288" t="str">
        <v>WN337</v>
      </c>
      <c r="B288" t="s">
        <v>291</v>
      </c>
      <c r="C288" s="225"/>
      <c r="D288" s="83">
        <v>3822853.1339750118</v>
      </c>
      <c r="E288" s="83">
        <v>895910.35887774767</v>
      </c>
      <c r="F288" s="83">
        <v>902516.49112278712</v>
      </c>
      <c r="G288" s="83">
        <v>695394.52248434827</v>
      </c>
      <c r="H288" s="83">
        <v>475512.28261058993</v>
      </c>
      <c r="I288" s="83">
        <v>271024.06089004141</v>
      </c>
      <c r="J288" s="83">
        <v>114005.99093980498</v>
      </c>
      <c r="K288" s="83">
        <v>27411.805176268834</v>
      </c>
      <c r="L288" s="83">
        <v>0</v>
      </c>
    </row>
    <row r="289" spans="1:12" x14ac:dyDescent="0.35">
      <c r="A289" t="str">
        <v>WX313</v>
      </c>
      <c r="B289" t="s">
        <v>292</v>
      </c>
      <c r="C289" s="225"/>
      <c r="D289" s="83">
        <v>3801842.7080366155</v>
      </c>
      <c r="E289" s="83">
        <v>1282500.3665368159</v>
      </c>
      <c r="F289" s="83">
        <v>1059950.7748043968</v>
      </c>
      <c r="G289" s="83">
        <v>809987.40115753782</v>
      </c>
      <c r="H289" s="83">
        <v>551092.90470977733</v>
      </c>
      <c r="I289" s="83">
        <v>312469.54775407643</v>
      </c>
      <c r="J289" s="83">
        <v>130683.85930349257</v>
      </c>
      <c r="K289" s="83">
        <v>31322.647328323081</v>
      </c>
      <c r="L289" s="83">
        <v>0</v>
      </c>
    </row>
    <row r="290" spans="1:12" x14ac:dyDescent="0.35">
      <c r="A290" t="str">
        <v>WX339</v>
      </c>
      <c r="B290" t="s">
        <v>293</v>
      </c>
      <c r="C290" s="225"/>
      <c r="D290" s="83">
        <v>10783478.378786758</v>
      </c>
      <c r="E290" s="83">
        <v>3045226.2774685831</v>
      </c>
      <c r="F290" s="83">
        <v>2552206.2705294108</v>
      </c>
      <c r="G290" s="83">
        <v>1967992.9183594941</v>
      </c>
      <c r="H290" s="83">
        <v>1347292.6607678581</v>
      </c>
      <c r="I290" s="83">
        <v>767903.7266378646</v>
      </c>
      <c r="J290" s="83">
        <v>322980.09427480394</v>
      </c>
      <c r="K290" s="83">
        <v>77713.570107529144</v>
      </c>
      <c r="L290" s="83">
        <v>0</v>
      </c>
    </row>
    <row r="291" spans="1:12" x14ac:dyDescent="0.35">
      <c r="A291" t="str">
        <v>WN332</v>
      </c>
      <c r="B291" t="s">
        <v>294</v>
      </c>
      <c r="C291" s="225"/>
      <c r="D291" s="83">
        <v>1502581.4758407413</v>
      </c>
      <c r="E291" s="83">
        <v>232059.60468486574</v>
      </c>
      <c r="F291" s="83">
        <v>318482.01565029455</v>
      </c>
      <c r="G291" s="83">
        <v>387963.95816947392</v>
      </c>
      <c r="H291" s="83">
        <v>471335.65834284649</v>
      </c>
      <c r="I291" s="83">
        <v>538207.43999847444</v>
      </c>
      <c r="J291" s="83">
        <v>643046.94419544097</v>
      </c>
      <c r="K291" s="83">
        <v>793464.89255568921</v>
      </c>
      <c r="L291" s="83">
        <v>981234.46574951767</v>
      </c>
    </row>
    <row r="292" spans="1:12" x14ac:dyDescent="0.35">
      <c r="A292" t="str">
        <v>WX334</v>
      </c>
      <c r="B292" t="s">
        <v>295</v>
      </c>
      <c r="C292" s="225"/>
      <c r="D292" s="83">
        <v>1670652.5814369116</v>
      </c>
      <c r="E292" s="83">
        <v>348720.0255192832</v>
      </c>
      <c r="F292" s="83">
        <v>350322.47020796587</v>
      </c>
      <c r="G292" s="83">
        <v>418243.00363661855</v>
      </c>
      <c r="H292" s="83">
        <v>514883.64671998867</v>
      </c>
      <c r="I292" s="83">
        <v>591774.26767592062</v>
      </c>
      <c r="J292" s="83">
        <v>710618.9065507676</v>
      </c>
      <c r="K292" s="83">
        <v>877504.83520410256</v>
      </c>
      <c r="L292" s="83">
        <v>1079696.6095659893</v>
      </c>
    </row>
    <row r="293" spans="1:12" x14ac:dyDescent="0.35">
      <c r="A293" t="str">
        <v>WN333</v>
      </c>
      <c r="B293" t="s">
        <v>296</v>
      </c>
      <c r="C293" s="225"/>
      <c r="D293" s="83">
        <v>528709.93613445747</v>
      </c>
      <c r="E293" s="83">
        <v>262952.61913605605</v>
      </c>
      <c r="F293" s="83">
        <v>287554.88180070417</v>
      </c>
      <c r="G293" s="83">
        <v>319871.34030639433</v>
      </c>
      <c r="H293" s="83">
        <v>349699.40320654633</v>
      </c>
      <c r="I293" s="83">
        <v>358904.23538026854</v>
      </c>
      <c r="J293" s="83">
        <v>365945.55380547541</v>
      </c>
      <c r="K293" s="83">
        <v>374047.79611200822</v>
      </c>
      <c r="L293" s="83">
        <v>636928.92039304995</v>
      </c>
    </row>
    <row r="294" spans="1:12" x14ac:dyDescent="0.35">
      <c r="A294" t="str">
        <v>WX335</v>
      </c>
      <c r="B294" t="s">
        <v>297</v>
      </c>
      <c r="C294" s="225"/>
      <c r="D294" s="83">
        <v>250397.04730935118</v>
      </c>
      <c r="E294" s="83">
        <v>139927.21952732498</v>
      </c>
      <c r="F294" s="83">
        <v>124837.29388136086</v>
      </c>
      <c r="G294" s="83">
        <v>138776.4248865915</v>
      </c>
      <c r="H294" s="83">
        <v>151212.62004387012</v>
      </c>
      <c r="I294" s="83">
        <v>155158.99172291989</v>
      </c>
      <c r="J294" s="83">
        <v>158401.19243545187</v>
      </c>
      <c r="K294" s="83">
        <v>161661.95306355087</v>
      </c>
      <c r="L294" s="83">
        <v>259667.19103307478</v>
      </c>
    </row>
    <row r="295" spans="1:12" x14ac:dyDescent="0.35">
      <c r="A295" t="str">
        <v>WN348</v>
      </c>
      <c r="B295" t="s">
        <v>298</v>
      </c>
      <c r="C295" s="225"/>
      <c r="D295" s="83">
        <v>8320460.1183128981</v>
      </c>
      <c r="E295" s="83">
        <v>9401555.6206029337</v>
      </c>
      <c r="F295" s="83">
        <v>12409715.986143384</v>
      </c>
      <c r="G295" s="83">
        <v>14251671.887595315</v>
      </c>
      <c r="H295" s="83">
        <v>21032062.580029219</v>
      </c>
      <c r="I295" s="83">
        <v>27138947.047001757</v>
      </c>
      <c r="J295" s="83">
        <v>29033942.281209044</v>
      </c>
      <c r="K295" s="83">
        <v>19030129.708320316</v>
      </c>
      <c r="L295" s="83">
        <v>7321694.746986609</v>
      </c>
    </row>
    <row r="296" spans="1:12" x14ac:dyDescent="0.35">
      <c r="A296" t="str">
        <v>WN350</v>
      </c>
      <c r="B296" t="s">
        <v>299</v>
      </c>
      <c r="C296" s="225"/>
      <c r="D296" s="83">
        <v>28257390.50632422</v>
      </c>
      <c r="E296" s="83">
        <v>22935111.600804113</v>
      </c>
      <c r="F296" s="83">
        <v>31574381.330618665</v>
      </c>
      <c r="G296" s="83">
        <v>37474837.698320575</v>
      </c>
      <c r="H296" s="83">
        <v>46118973.530098513</v>
      </c>
      <c r="I296" s="83">
        <v>51000094.507469088</v>
      </c>
      <c r="J296" s="83">
        <v>54500882.010991216</v>
      </c>
      <c r="K296" s="83">
        <v>60957162.752313107</v>
      </c>
      <c r="L296" s="83">
        <v>61920455.761833616</v>
      </c>
    </row>
    <row r="297" spans="1:12" x14ac:dyDescent="0.35">
      <c r="A297" t="str">
        <v>WX349</v>
      </c>
      <c r="B297" t="s">
        <v>300</v>
      </c>
      <c r="C297" s="225"/>
      <c r="D297" s="83">
        <v>5427031.9605396101</v>
      </c>
      <c r="E297" s="83">
        <v>6675759.5372489961</v>
      </c>
      <c r="F297" s="83">
        <v>8527177.9462490361</v>
      </c>
      <c r="G297" s="83">
        <v>10218194.139501005</v>
      </c>
      <c r="H297" s="83">
        <v>14915759.62466413</v>
      </c>
      <c r="I297" s="83">
        <v>19176684.559238154</v>
      </c>
      <c r="J297" s="83">
        <v>20186579.596452676</v>
      </c>
      <c r="K297" s="83">
        <v>13545570.78984254</v>
      </c>
      <c r="L297" s="83">
        <v>5085171.801960554</v>
      </c>
    </row>
    <row r="298" spans="1:12" x14ac:dyDescent="0.35">
      <c r="A298" t="str">
        <v>WX351</v>
      </c>
      <c r="B298" t="s">
        <v>301</v>
      </c>
      <c r="C298" s="225"/>
      <c r="D298" s="83">
        <v>16529783.780319832</v>
      </c>
      <c r="E298" s="83">
        <v>19191930.961447712</v>
      </c>
      <c r="F298" s="83">
        <v>22119675.762957472</v>
      </c>
      <c r="G298" s="83">
        <v>25671387.091128469</v>
      </c>
      <c r="H298" s="83">
        <v>32801364.89480634</v>
      </c>
      <c r="I298" s="83">
        <v>34807032.247119524</v>
      </c>
      <c r="J298" s="83">
        <v>37878822.162152</v>
      </c>
      <c r="K298" s="83">
        <v>43637431.958708458</v>
      </c>
      <c r="L298" s="83">
        <v>44286919.932541683</v>
      </c>
    </row>
    <row r="299" spans="1:12" x14ac:dyDescent="0.35">
      <c r="A299" t="str">
        <v>WX355</v>
      </c>
      <c r="B299" t="s">
        <v>302</v>
      </c>
      <c r="C299" s="225"/>
      <c r="D299" s="83">
        <v>25795751.975396778</v>
      </c>
      <c r="E299" s="83">
        <v>7090983.5834267251</v>
      </c>
      <c r="F299" s="83">
        <v>8982347.458257189</v>
      </c>
      <c r="G299" s="83">
        <v>9417643.8623499088</v>
      </c>
      <c r="H299" s="83">
        <v>5545098.9136821805</v>
      </c>
      <c r="I299" s="83">
        <v>6391974.4440166894</v>
      </c>
      <c r="J299" s="83">
        <v>8511761.6619950552</v>
      </c>
      <c r="K299" s="83">
        <v>7444347.6235907068</v>
      </c>
      <c r="L299" s="83">
        <v>0</v>
      </c>
    </row>
    <row r="300" spans="1:12" x14ac:dyDescent="0.35">
      <c r="A300" t="str">
        <v>WN354</v>
      </c>
      <c r="B300" t="s">
        <v>303</v>
      </c>
      <c r="C300" s="225"/>
      <c r="D300" s="83">
        <v>25981713.135905024</v>
      </c>
      <c r="E300" s="83">
        <v>11373546.431907667</v>
      </c>
      <c r="F300" s="83">
        <v>13332332.955778657</v>
      </c>
      <c r="G300" s="83">
        <v>13975366.562896943</v>
      </c>
      <c r="H300" s="83">
        <v>8227414.4591400586</v>
      </c>
      <c r="I300" s="83">
        <v>9493737.8423005901</v>
      </c>
      <c r="J300" s="83">
        <v>12643841.721685924</v>
      </c>
      <c r="K300" s="83">
        <v>11020612.792667225</v>
      </c>
      <c r="L300" s="83">
        <v>0</v>
      </c>
    </row>
    <row r="301" spans="1:12" x14ac:dyDescent="0.35">
      <c r="A301" t="str">
        <v>WN158</v>
      </c>
      <c r="B301" t="s">
        <v>304</v>
      </c>
      <c r="C301" s="225"/>
      <c r="D301" s="83">
        <v>678406.70739110257</v>
      </c>
      <c r="E301" s="83">
        <v>673106.22341798327</v>
      </c>
      <c r="F301" s="83">
        <v>630373.66505313548</v>
      </c>
      <c r="G301" s="83">
        <v>591890.07017829549</v>
      </c>
      <c r="H301" s="83">
        <v>560924.98331963737</v>
      </c>
      <c r="I301" s="83">
        <v>542539.78825444903</v>
      </c>
      <c r="J301" s="83">
        <v>555964.85417529324</v>
      </c>
      <c r="K301" s="83">
        <v>578375.92457678926</v>
      </c>
      <c r="L301" s="83">
        <v>602842.91604610195</v>
      </c>
    </row>
    <row r="302" spans="1:12" x14ac:dyDescent="0.35">
      <c r="A302" t="str">
        <v>WX135</v>
      </c>
      <c r="B302" t="s">
        <v>305</v>
      </c>
      <c r="C302" s="225"/>
      <c r="D302" s="83">
        <v>257609.53734389579</v>
      </c>
      <c r="E302" s="83">
        <v>126283.4918395617</v>
      </c>
      <c r="F302" s="83">
        <v>104804.33831269329</v>
      </c>
      <c r="G302" s="83">
        <v>98344.869712127795</v>
      </c>
      <c r="H302" s="83">
        <v>93236.514413744517</v>
      </c>
      <c r="I302" s="83">
        <v>90229.479643088082</v>
      </c>
      <c r="J302" s="83">
        <v>92510.983658912184</v>
      </c>
      <c r="K302" s="83">
        <v>96131.038714938171</v>
      </c>
      <c r="L302" s="83">
        <v>99914.192696909828</v>
      </c>
    </row>
    <row r="303" spans="1:12" x14ac:dyDescent="0.35">
      <c r="A303" t="str">
        <v>WN138</v>
      </c>
      <c r="B303" t="s">
        <v>306</v>
      </c>
      <c r="C303" s="225"/>
      <c r="D303" s="83">
        <v>611499.91348240175</v>
      </c>
      <c r="E303" s="83">
        <v>943327.34463419195</v>
      </c>
      <c r="F303" s="83">
        <v>717419.07431949058</v>
      </c>
      <c r="G303" s="83">
        <v>638228.6705138596</v>
      </c>
      <c r="H303" s="83">
        <v>572903.74877231149</v>
      </c>
      <c r="I303" s="83">
        <v>510174.44284235447</v>
      </c>
      <c r="J303" s="83">
        <v>468553.83909597184</v>
      </c>
      <c r="K303" s="83">
        <v>439300.10216223035</v>
      </c>
      <c r="L303" s="83">
        <v>535121.5665271153</v>
      </c>
    </row>
    <row r="304" spans="1:12" x14ac:dyDescent="0.35">
      <c r="A304" t="str">
        <v>WX134</v>
      </c>
      <c r="B304" t="s">
        <v>307</v>
      </c>
      <c r="C304" s="225"/>
      <c r="D304" s="83">
        <v>45305.882668771148</v>
      </c>
      <c r="E304" s="83">
        <v>27555.554966216852</v>
      </c>
      <c r="F304" s="83">
        <v>26336.195031993768</v>
      </c>
      <c r="G304" s="83">
        <v>23457.605043627689</v>
      </c>
      <c r="H304" s="83">
        <v>21088.582103293367</v>
      </c>
      <c r="I304" s="83">
        <v>18802.619017991681</v>
      </c>
      <c r="J304" s="83">
        <v>17297.079105490509</v>
      </c>
      <c r="K304" s="83">
        <v>16261.078886045436</v>
      </c>
      <c r="L304" s="83">
        <v>20068.332460038273</v>
      </c>
    </row>
    <row r="305" spans="1:12" x14ac:dyDescent="0.35">
      <c r="A305" t="str">
        <v>SL121</v>
      </c>
      <c r="B305" t="s">
        <v>211</v>
      </c>
      <c r="C305" s="225"/>
      <c r="D305" s="83">
        <v>3307874.9723008638</v>
      </c>
      <c r="E305" s="83">
        <v>4472627.3730642032</v>
      </c>
      <c r="F305" s="83">
        <v>5830357.8136645481</v>
      </c>
      <c r="G305" s="83">
        <v>5069944.9130927511</v>
      </c>
      <c r="H305" s="83">
        <v>4460982.7469738862</v>
      </c>
      <c r="I305" s="83">
        <v>3456096.0977765075</v>
      </c>
      <c r="J305" s="83">
        <v>2623679.2061300175</v>
      </c>
      <c r="K305" s="83">
        <v>2059076.1359202405</v>
      </c>
      <c r="L305" s="83">
        <v>1747942.8530414789</v>
      </c>
    </row>
    <row r="306" spans="1:12" x14ac:dyDescent="0.35">
      <c r="A306" t="str">
        <v>SL122</v>
      </c>
      <c r="B306" t="s">
        <v>207</v>
      </c>
      <c r="C306" s="225"/>
      <c r="D306" s="83">
        <v>41519416.560631484</v>
      </c>
      <c r="E306" s="83">
        <v>80054410.773145944</v>
      </c>
      <c r="F306" s="83">
        <v>80453931.769631505</v>
      </c>
      <c r="G306" s="83">
        <v>69477260.567906484</v>
      </c>
      <c r="H306" s="83">
        <v>61258125.650843367</v>
      </c>
      <c r="I306" s="83">
        <v>47735105.335515492</v>
      </c>
      <c r="J306" s="83">
        <v>36054649.427818194</v>
      </c>
      <c r="K306" s="83">
        <v>27963941.101140503</v>
      </c>
      <c r="L306" s="83">
        <v>23683166.205621902</v>
      </c>
    </row>
    <row r="307" spans="1:12" x14ac:dyDescent="0.35">
      <c r="A307" t="str">
        <v>SL150</v>
      </c>
      <c r="B307" t="s">
        <v>213</v>
      </c>
      <c r="C307" s="225"/>
      <c r="D307" s="83">
        <v>4764017.9114935016</v>
      </c>
      <c r="E307" s="83">
        <v>7235764.6086738743</v>
      </c>
      <c r="F307" s="83">
        <v>9709138.4050065782</v>
      </c>
      <c r="G307" s="83">
        <v>8379686.5874604639</v>
      </c>
      <c r="H307" s="83">
        <v>7515244.6211390402</v>
      </c>
      <c r="I307" s="83">
        <v>5804478.6742528081</v>
      </c>
      <c r="J307" s="83">
        <v>4418443.1359425923</v>
      </c>
      <c r="K307" s="83">
        <v>3456988.1143604745</v>
      </c>
      <c r="L307" s="83">
        <v>2954543.5456257309</v>
      </c>
    </row>
    <row r="308" spans="1:12" x14ac:dyDescent="0.35">
      <c r="A308" t="str">
        <v>SL151</v>
      </c>
      <c r="B308" t="s">
        <v>209</v>
      </c>
      <c r="C308" s="225"/>
      <c r="D308" s="83">
        <v>14344098.694139605</v>
      </c>
      <c r="E308" s="83">
        <v>23907762.053687885</v>
      </c>
      <c r="F308" s="83">
        <v>24476972.613810264</v>
      </c>
      <c r="G308" s="83">
        <v>20962357.92866439</v>
      </c>
      <c r="H308" s="83">
        <v>18518433.01081343</v>
      </c>
      <c r="I308" s="83">
        <v>14365029.77403599</v>
      </c>
      <c r="J308" s="83">
        <v>10953276.387535555</v>
      </c>
      <c r="K308" s="83">
        <v>8558185.6892642248</v>
      </c>
      <c r="L308" s="83">
        <v>7268080.8695397917</v>
      </c>
    </row>
    <row r="309" spans="1:12" x14ac:dyDescent="0.35">
      <c r="A309" t="str">
        <v>SL111</v>
      </c>
      <c r="B309" t="s">
        <v>316</v>
      </c>
      <c r="C309" s="225"/>
      <c r="D309" s="83">
        <v>16157.428257137261</v>
      </c>
      <c r="E309" s="83">
        <v>13547.896437318112</v>
      </c>
      <c r="F309" s="83">
        <v>14154.809796637763</v>
      </c>
      <c r="G309" s="83">
        <v>11636.033593145748</v>
      </c>
      <c r="H309" s="83">
        <v>8915.7184574363491</v>
      </c>
      <c r="I309" s="83">
        <v>6347.0973417626456</v>
      </c>
      <c r="J309" s="83">
        <v>4288.5653700899857</v>
      </c>
      <c r="K309" s="83">
        <v>2966.5866988780522</v>
      </c>
      <c r="L309" s="83">
        <v>3222.9958765267934</v>
      </c>
    </row>
    <row r="310" spans="1:12" x14ac:dyDescent="0.35">
      <c r="A310" t="str">
        <v>SL112</v>
      </c>
      <c r="B310" t="s">
        <v>318</v>
      </c>
      <c r="C310" s="225"/>
      <c r="D310" s="83">
        <v>327327.66520662804</v>
      </c>
      <c r="E310" s="83">
        <v>252596.585747278</v>
      </c>
      <c r="F310" s="83">
        <v>248573.12974461226</v>
      </c>
      <c r="G310" s="83">
        <v>204307.69089188325</v>
      </c>
      <c r="H310" s="83">
        <v>156499.38305661833</v>
      </c>
      <c r="I310" s="83">
        <v>111386.09278490198</v>
      </c>
      <c r="J310" s="83">
        <v>75245.549492616221</v>
      </c>
      <c r="K310" s="83">
        <v>52037.788800656752</v>
      </c>
      <c r="L310" s="83">
        <v>56468.27381234982</v>
      </c>
    </row>
    <row r="311" spans="1:12" x14ac:dyDescent="0.35">
      <c r="A311" t="str">
        <v>SL140</v>
      </c>
      <c r="B311" t="s">
        <v>320</v>
      </c>
      <c r="C311" s="225"/>
      <c r="D311" s="83">
        <v>207751.52315598956</v>
      </c>
      <c r="E311" s="83">
        <v>131354.43426713554</v>
      </c>
      <c r="F311" s="83">
        <v>152859.61606829258</v>
      </c>
      <c r="G311" s="83">
        <v>125667.80954221953</v>
      </c>
      <c r="H311" s="83">
        <v>96300.154704589761</v>
      </c>
      <c r="I311" s="83">
        <v>68557.97847769098</v>
      </c>
      <c r="J311" s="83">
        <v>46322.660926001117</v>
      </c>
      <c r="K311" s="83">
        <v>32045.258887936674</v>
      </c>
      <c r="L311" s="83">
        <v>34863.622678920336</v>
      </c>
    </row>
    <row r="312" spans="1:12" x14ac:dyDescent="0.35">
      <c r="A312" t="str">
        <v>SL144</v>
      </c>
      <c r="B312" t="s">
        <v>322</v>
      </c>
      <c r="C312" s="225"/>
      <c r="D312" s="83">
        <v>69404.049546149618</v>
      </c>
      <c r="E312" s="83">
        <v>55619.53618424997</v>
      </c>
      <c r="F312" s="83">
        <v>56819.821747800554</v>
      </c>
      <c r="G312" s="83">
        <v>46708.498778343084</v>
      </c>
      <c r="H312" s="83">
        <v>35788.124439621562</v>
      </c>
      <c r="I312" s="83">
        <v>25476.610154235099</v>
      </c>
      <c r="J312" s="83">
        <v>17213.164957558682</v>
      </c>
      <c r="K312" s="83">
        <v>11906.726996571377</v>
      </c>
      <c r="L312" s="83">
        <v>12938.599526174707</v>
      </c>
    </row>
  </sheetData>
  <mergeCells count="6">
    <mergeCell ref="C271:L271"/>
    <mergeCell ref="S97:AG97"/>
    <mergeCell ref="C97:Q97"/>
    <mergeCell ref="C143:L143"/>
    <mergeCell ref="C188:L188"/>
    <mergeCell ref="C229:L229"/>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605730-E3ED-45B4-9AF4-A3833D848B39}">
  <sheetPr codeName="Sheet10"/>
  <dimension ref="A1:P69"/>
  <sheetViews>
    <sheetView zoomScaleNormal="100" workbookViewId="0">
      <selection activeCell="C4" sqref="C4"/>
    </sheetView>
  </sheetViews>
  <sheetFormatPr defaultRowHeight="14.5" x14ac:dyDescent="0.35"/>
  <cols>
    <col min="1" max="1" width="11.81640625" customWidth="1"/>
    <col min="2" max="2" width="37.1796875" customWidth="1"/>
    <col min="3" max="3" width="18.1796875" customWidth="1"/>
    <col min="4" max="9" width="14.54296875" customWidth="1"/>
    <col min="10" max="10" width="21.1796875" customWidth="1"/>
    <col min="11" max="13" width="13.81640625" customWidth="1"/>
    <col min="14" max="14" width="7.1796875" bestFit="1" customWidth="1"/>
  </cols>
  <sheetData>
    <row r="1" spans="1:13" s="150" customFormat="1" x14ac:dyDescent="0.35">
      <c r="B1" s="103"/>
      <c r="C1" s="123"/>
    </row>
    <row r="2" spans="1:13" s="95" customFormat="1" ht="15.5" x14ac:dyDescent="0.35">
      <c r="B2" s="153" t="s">
        <v>414</v>
      </c>
    </row>
    <row r="3" spans="1:13" ht="15" thickBot="1" x14ac:dyDescent="0.4">
      <c r="A3" s="241" t="s">
        <v>326</v>
      </c>
      <c r="B3" s="103" t="s">
        <v>327</v>
      </c>
      <c r="C3" s="104" t="s">
        <v>0</v>
      </c>
      <c r="D3" s="104" t="s">
        <v>1</v>
      </c>
      <c r="E3" s="104" t="s">
        <v>2</v>
      </c>
      <c r="I3" s="241" t="s">
        <v>336</v>
      </c>
      <c r="J3" s="103" t="s">
        <v>327</v>
      </c>
      <c r="K3" s="104" t="s">
        <v>0</v>
      </c>
      <c r="L3" s="104" t="s">
        <v>1</v>
      </c>
      <c r="M3" s="104" t="s">
        <v>2</v>
      </c>
    </row>
    <row r="4" spans="1:13" ht="15" thickBot="1" x14ac:dyDescent="0.4">
      <c r="A4" s="241"/>
      <c r="B4" s="105" t="s">
        <v>12</v>
      </c>
      <c r="C4" s="229">
        <v>6101296.385805672</v>
      </c>
      <c r="D4" s="229">
        <v>10816395.946069978</v>
      </c>
      <c r="E4" s="229">
        <v>14349563.579288647</v>
      </c>
      <c r="I4" s="241"/>
      <c r="J4" s="105" t="s">
        <v>328</v>
      </c>
      <c r="K4" s="229">
        <v>10126599.357354105</v>
      </c>
      <c r="L4" s="229">
        <v>17015112.643946093</v>
      </c>
      <c r="M4" s="229">
        <v>33536599.355899364</v>
      </c>
    </row>
    <row r="5" spans="1:13" ht="15" thickBot="1" x14ac:dyDescent="0.4">
      <c r="A5" s="241"/>
      <c r="B5" s="105" t="s">
        <v>328</v>
      </c>
      <c r="C5" s="229">
        <v>59996.91976541312</v>
      </c>
      <c r="D5" s="229">
        <v>96354.601262412994</v>
      </c>
      <c r="E5" s="229">
        <v>160714.95171417174</v>
      </c>
      <c r="I5" s="241"/>
      <c r="J5" s="105" t="s">
        <v>329</v>
      </c>
      <c r="K5" s="229">
        <v>33624725.427552029</v>
      </c>
      <c r="L5" s="229">
        <v>32128774.161733203</v>
      </c>
      <c r="M5" s="229">
        <v>23802415.989194892</v>
      </c>
    </row>
    <row r="6" spans="1:13" ht="15" thickBot="1" x14ac:dyDescent="0.4">
      <c r="A6" s="241"/>
      <c r="B6" s="105" t="s">
        <v>329</v>
      </c>
      <c r="C6" s="229">
        <v>143666.26679612556</v>
      </c>
      <c r="D6" s="229">
        <v>139805.53556946703</v>
      </c>
      <c r="E6" s="229">
        <v>132309.78209064296</v>
      </c>
      <c r="I6" s="241"/>
      <c r="J6" s="105" t="s">
        <v>330</v>
      </c>
      <c r="K6" s="229">
        <v>58856369.593400836</v>
      </c>
      <c r="L6" s="229">
        <v>131728985.02351996</v>
      </c>
      <c r="M6" s="229">
        <v>145770181.46473438</v>
      </c>
    </row>
    <row r="7" spans="1:13" ht="15" thickBot="1" x14ac:dyDescent="0.4">
      <c r="A7" s="241"/>
      <c r="B7" s="105" t="s">
        <v>330</v>
      </c>
      <c r="C7" s="229">
        <v>447428.3108825318</v>
      </c>
      <c r="D7" s="229">
        <v>711648.43888888531</v>
      </c>
      <c r="E7" s="229">
        <v>972833.97398359934</v>
      </c>
      <c r="I7" s="241"/>
      <c r="J7" s="105" t="s">
        <v>331</v>
      </c>
      <c r="K7" s="229">
        <v>104518892.56471685</v>
      </c>
      <c r="L7" s="229">
        <v>199288730.14569685</v>
      </c>
      <c r="M7" s="229">
        <v>328290879.00489998</v>
      </c>
    </row>
    <row r="8" spans="1:13" ht="15" thickBot="1" x14ac:dyDescent="0.4">
      <c r="A8" s="241"/>
      <c r="B8" s="105" t="s">
        <v>331</v>
      </c>
      <c r="C8" s="229">
        <v>366208.82645634538</v>
      </c>
      <c r="D8" s="229">
        <v>1095413.8001650423</v>
      </c>
      <c r="E8" s="229">
        <v>1871268.6265409482</v>
      </c>
      <c r="I8" s="241"/>
      <c r="J8" s="105" t="s">
        <v>332</v>
      </c>
      <c r="K8" s="229">
        <v>786812.2618498659</v>
      </c>
      <c r="L8" s="229">
        <v>3346421.440165252</v>
      </c>
      <c r="M8" s="229">
        <v>6251235.1202690685</v>
      </c>
    </row>
    <row r="9" spans="1:13" ht="15" thickBot="1" x14ac:dyDescent="0.4">
      <c r="A9" s="241"/>
      <c r="B9" s="105" t="s">
        <v>332</v>
      </c>
      <c r="C9" s="229">
        <v>2889.5290401854168</v>
      </c>
      <c r="D9" s="229">
        <v>14135.175656195683</v>
      </c>
      <c r="E9" s="229">
        <v>33680.149638693365</v>
      </c>
      <c r="I9" s="241"/>
      <c r="J9" s="105" t="s">
        <v>333</v>
      </c>
      <c r="K9" s="229">
        <v>22356826.864949051</v>
      </c>
      <c r="L9" s="229">
        <v>19232268.570190288</v>
      </c>
      <c r="M9" s="229">
        <v>19554715.874022469</v>
      </c>
    </row>
    <row r="10" spans="1:13" ht="15" thickBot="1" x14ac:dyDescent="0.4">
      <c r="A10" s="241"/>
      <c r="B10" s="105" t="s">
        <v>333</v>
      </c>
      <c r="C10" s="229">
        <v>82611.249366299555</v>
      </c>
      <c r="D10" s="229">
        <v>107368.62545387947</v>
      </c>
      <c r="E10" s="229">
        <v>95672.033853279296</v>
      </c>
      <c r="I10" s="241"/>
      <c r="J10" s="105" t="s">
        <v>334</v>
      </c>
      <c r="K10" s="229">
        <v>16609405.882121565</v>
      </c>
      <c r="L10" s="229">
        <v>62078598.740858629</v>
      </c>
      <c r="M10" s="229">
        <v>151158819.70303002</v>
      </c>
    </row>
    <row r="11" spans="1:13" ht="15" thickBot="1" x14ac:dyDescent="0.4">
      <c r="A11" s="241"/>
      <c r="B11" s="105" t="s">
        <v>334</v>
      </c>
      <c r="C11" s="229">
        <v>53831.527562114075</v>
      </c>
      <c r="D11" s="229">
        <v>244610.63978037983</v>
      </c>
      <c r="E11" s="229">
        <v>642833.20720176306</v>
      </c>
      <c r="I11" s="241"/>
      <c r="J11" s="105" t="s">
        <v>335</v>
      </c>
      <c r="K11" s="229">
        <v>24305010.517544378</v>
      </c>
      <c r="L11" s="229">
        <v>61792206.72668612</v>
      </c>
      <c r="M11" s="229">
        <v>101220244.77184214</v>
      </c>
    </row>
    <row r="12" spans="1:13" ht="15" thickBot="1" x14ac:dyDescent="0.4">
      <c r="A12" s="241"/>
      <c r="B12" s="105" t="s">
        <v>335</v>
      </c>
      <c r="C12" s="229">
        <v>90699.975202217756</v>
      </c>
      <c r="D12" s="229">
        <v>165847.76840202248</v>
      </c>
      <c r="E12" s="229">
        <v>453168.40263776755</v>
      </c>
      <c r="I12" s="152"/>
      <c r="J12" s="150"/>
      <c r="K12" s="150"/>
      <c r="L12" s="150"/>
      <c r="M12" s="150"/>
    </row>
    <row r="14" spans="1:13" ht="15.5" x14ac:dyDescent="0.35">
      <c r="B14" s="154" t="s">
        <v>415</v>
      </c>
    </row>
    <row r="15" spans="1:13" s="95" customFormat="1" x14ac:dyDescent="0.35">
      <c r="B15" s="124"/>
      <c r="C15" s="242" t="s">
        <v>3</v>
      </c>
      <c r="D15" s="242"/>
      <c r="E15" s="242"/>
      <c r="F15" s="242"/>
      <c r="G15" s="124"/>
      <c r="H15" s="124"/>
      <c r="I15" s="124"/>
      <c r="J15" s="124"/>
    </row>
    <row r="16" spans="1:13" s="95" customFormat="1" ht="15" thickBot="1" x14ac:dyDescent="0.4">
      <c r="B16" s="103" t="s">
        <v>327</v>
      </c>
      <c r="C16" s="104" t="s">
        <v>416</v>
      </c>
      <c r="D16" s="104" t="s">
        <v>417</v>
      </c>
      <c r="E16" s="104" t="s">
        <v>418</v>
      </c>
      <c r="F16" s="104" t="s">
        <v>419</v>
      </c>
      <c r="G16" s="104" t="s">
        <v>4</v>
      </c>
      <c r="H16" s="104" t="s">
        <v>5</v>
      </c>
      <c r="I16" s="104" t="s">
        <v>6</v>
      </c>
      <c r="J16" s="104" t="s">
        <v>7</v>
      </c>
    </row>
    <row r="17" spans="1:10" s="95" customFormat="1" ht="15" thickBot="1" x14ac:dyDescent="0.4">
      <c r="A17" s="241" t="s">
        <v>326</v>
      </c>
      <c r="B17" s="105" t="s">
        <v>420</v>
      </c>
      <c r="C17" s="229">
        <v>2606.3575657333081</v>
      </c>
      <c r="D17" s="229">
        <v>3415.9947259170031</v>
      </c>
      <c r="E17" s="229">
        <v>3405.7679364443748</v>
      </c>
      <c r="F17" s="229">
        <v>3505.9449085603424</v>
      </c>
      <c r="G17" s="229">
        <v>4251.771147306461</v>
      </c>
      <c r="H17" s="229">
        <v>4162.1738008639395</v>
      </c>
      <c r="I17" s="229">
        <v>5131.7911369047406</v>
      </c>
      <c r="J17" s="229">
        <v>7163.8197475462321</v>
      </c>
    </row>
    <row r="18" spans="1:10" s="95" customFormat="1" ht="15" thickBot="1" x14ac:dyDescent="0.4">
      <c r="A18" s="241"/>
      <c r="B18" s="105" t="s">
        <v>421</v>
      </c>
      <c r="C18" s="229">
        <v>2600.9764997472557</v>
      </c>
      <c r="D18" s="229">
        <v>2109.23334958329</v>
      </c>
      <c r="E18" s="229">
        <v>2650.7170853123434</v>
      </c>
      <c r="F18" s="229">
        <v>2437.5351597843191</v>
      </c>
      <c r="G18" s="229">
        <v>4011.1950309738895</v>
      </c>
      <c r="H18" s="229">
        <v>4077.2516046952005</v>
      </c>
      <c r="I18" s="229">
        <v>4137.577451112259</v>
      </c>
      <c r="J18" s="229">
        <v>5075.0481900906925</v>
      </c>
    </row>
    <row r="19" spans="1:10" s="95" customFormat="1" ht="15" thickBot="1" x14ac:dyDescent="0.4">
      <c r="A19" s="241"/>
      <c r="B19" s="105" t="s">
        <v>422</v>
      </c>
      <c r="C19" s="229">
        <v>260.30105865705985</v>
      </c>
      <c r="D19" s="229">
        <v>322.75870114860095</v>
      </c>
      <c r="E19" s="229">
        <v>245.39409190493424</v>
      </c>
      <c r="F19" s="229">
        <v>266.53962953370353</v>
      </c>
      <c r="G19" s="229">
        <v>287.07590051776305</v>
      </c>
      <c r="H19" s="229">
        <v>227.28708462312366</v>
      </c>
      <c r="I19" s="229">
        <v>189.37032182243746</v>
      </c>
      <c r="J19" s="229">
        <v>130.4368124595288</v>
      </c>
    </row>
    <row r="20" spans="1:10" s="95" customFormat="1" ht="15" thickBot="1" x14ac:dyDescent="0.4">
      <c r="A20" s="241"/>
      <c r="B20" s="105" t="s">
        <v>423</v>
      </c>
      <c r="C20" s="229">
        <v>1091.6529393732339</v>
      </c>
      <c r="D20" s="229">
        <v>1263.9812907345981</v>
      </c>
      <c r="E20" s="229">
        <v>1586.5459045604525</v>
      </c>
      <c r="F20" s="229">
        <v>1295.7787315260371</v>
      </c>
      <c r="G20" s="229">
        <v>1689.6393448937865</v>
      </c>
      <c r="H20" s="229">
        <v>1861.1614579724021</v>
      </c>
      <c r="I20" s="229">
        <v>1411.2590839968148</v>
      </c>
      <c r="J20" s="229">
        <v>1842.6958406413787</v>
      </c>
    </row>
    <row r="21" spans="1:10" s="95" customFormat="1" ht="15" thickBot="1" x14ac:dyDescent="0.4">
      <c r="A21" s="241"/>
      <c r="B21" s="105" t="s">
        <v>424</v>
      </c>
      <c r="C21" s="229">
        <v>373.13629521609823</v>
      </c>
      <c r="D21" s="229">
        <v>406.46902263108666</v>
      </c>
      <c r="E21" s="229">
        <v>330.83176779583721</v>
      </c>
      <c r="F21" s="229">
        <v>452.82814287151143</v>
      </c>
      <c r="G21" s="229">
        <v>513.82715368778895</v>
      </c>
      <c r="H21" s="229">
        <v>799.80818994713547</v>
      </c>
      <c r="I21" s="229">
        <v>883.54328981545268</v>
      </c>
      <c r="J21" s="229">
        <v>1082.2450770046789</v>
      </c>
    </row>
    <row r="22" spans="1:10" s="95" customFormat="1" ht="15" thickBot="1" x14ac:dyDescent="0.4">
      <c r="A22" s="241"/>
      <c r="B22" s="105" t="s">
        <v>425</v>
      </c>
      <c r="C22" s="229">
        <v>1500.0542907167105</v>
      </c>
      <c r="D22" s="229">
        <v>1682.4250783052391</v>
      </c>
      <c r="E22" s="229">
        <v>2107.5682313225889</v>
      </c>
      <c r="F22" s="229">
        <v>2316.1643418594099</v>
      </c>
      <c r="G22" s="229">
        <v>3292.7163329334344</v>
      </c>
      <c r="H22" s="229">
        <v>4394.6017803916593</v>
      </c>
      <c r="I22" s="229">
        <v>4219.9979432897235</v>
      </c>
      <c r="J22" s="229">
        <v>5280.8416670098268</v>
      </c>
    </row>
    <row r="23" spans="1:10" s="95" customFormat="1" ht="15" thickBot="1" x14ac:dyDescent="0.4">
      <c r="A23" s="241"/>
      <c r="B23" s="105" t="s">
        <v>426</v>
      </c>
      <c r="C23" s="229">
        <v>38.420281387232265</v>
      </c>
      <c r="D23" s="229">
        <v>44.870797390434362</v>
      </c>
      <c r="E23" s="229">
        <v>54.123397408792478</v>
      </c>
      <c r="F23" s="229">
        <v>60.472799479063255</v>
      </c>
      <c r="G23" s="229">
        <v>62.097299578054809</v>
      </c>
      <c r="H23" s="229">
        <v>66.694770327654425</v>
      </c>
      <c r="I23" s="229">
        <v>57.29577545143465</v>
      </c>
      <c r="J23" s="229">
        <v>40.089784451996806</v>
      </c>
    </row>
    <row r="24" spans="1:10" s="95" customFormat="1" ht="15" thickBot="1" x14ac:dyDescent="0.4">
      <c r="A24" s="241"/>
      <c r="B24" s="105" t="s">
        <v>427</v>
      </c>
      <c r="C24" s="229">
        <v>126.29087077281619</v>
      </c>
      <c r="D24" s="229">
        <v>116.732897537368</v>
      </c>
      <c r="E24" s="229">
        <v>110.49011990398137</v>
      </c>
      <c r="F24" s="229">
        <v>133.66516161860841</v>
      </c>
      <c r="G24" s="229">
        <v>149.45122299162239</v>
      </c>
      <c r="H24" s="229">
        <v>130.65162134186252</v>
      </c>
      <c r="I24" s="229">
        <v>107.33662311740125</v>
      </c>
      <c r="J24" s="229">
        <v>77.049930066552761</v>
      </c>
    </row>
    <row r="25" spans="1:10" s="95" customFormat="1" ht="15" thickBot="1" x14ac:dyDescent="0.4">
      <c r="A25" s="241"/>
      <c r="B25" s="105" t="s">
        <v>428</v>
      </c>
      <c r="C25" s="229">
        <v>787.60414337722</v>
      </c>
      <c r="D25" s="229">
        <v>755.52723939844623</v>
      </c>
      <c r="E25" s="229">
        <v>927.52799642440073</v>
      </c>
      <c r="F25" s="229">
        <v>975.59491212130081</v>
      </c>
      <c r="G25" s="229">
        <v>1491.7427813003301</v>
      </c>
      <c r="H25" s="229">
        <v>1552.4762053877607</v>
      </c>
      <c r="I25" s="229">
        <v>2605.8652382460714</v>
      </c>
      <c r="J25" s="229">
        <v>2333.2462803804829</v>
      </c>
    </row>
    <row r="26" spans="1:10" s="95" customFormat="1" ht="15" thickBot="1" x14ac:dyDescent="0.4">
      <c r="A26" s="241"/>
      <c r="B26" s="105" t="s">
        <v>429</v>
      </c>
      <c r="C26" s="229">
        <v>620.44525487665771</v>
      </c>
      <c r="D26" s="229">
        <v>547.37212765568211</v>
      </c>
      <c r="E26" s="229">
        <v>682.71711068431546</v>
      </c>
      <c r="F26" s="229">
        <v>569.04697484800579</v>
      </c>
      <c r="G26" s="229">
        <v>770.73245030305225</v>
      </c>
      <c r="H26" s="229">
        <v>663.52878671902909</v>
      </c>
      <c r="I26" s="229">
        <v>752.02118369512743</v>
      </c>
      <c r="J26" s="229">
        <v>907.84023802668662</v>
      </c>
    </row>
    <row r="27" spans="1:10" s="95" customFormat="1" x14ac:dyDescent="0.35">
      <c r="B27" s="124"/>
      <c r="C27" s="124"/>
      <c r="D27" s="124"/>
      <c r="E27" s="124"/>
      <c r="F27" s="124"/>
      <c r="G27" s="124"/>
      <c r="H27" s="124"/>
      <c r="I27" s="124"/>
      <c r="J27" s="124"/>
    </row>
    <row r="28" spans="1:10" s="95" customFormat="1" x14ac:dyDescent="0.35">
      <c r="B28" s="124"/>
      <c r="C28" s="242" t="s">
        <v>3</v>
      </c>
      <c r="D28" s="242"/>
      <c r="E28" s="242"/>
      <c r="F28" s="242"/>
      <c r="G28" s="124"/>
      <c r="H28" s="124"/>
      <c r="I28" s="124"/>
      <c r="J28" s="124"/>
    </row>
    <row r="29" spans="1:10" s="95" customFormat="1" ht="15" thickBot="1" x14ac:dyDescent="0.4">
      <c r="B29" s="103" t="s">
        <v>327</v>
      </c>
      <c r="C29" s="104" t="s">
        <v>416</v>
      </c>
      <c r="D29" s="104" t="s">
        <v>417</v>
      </c>
      <c r="E29" s="104" t="s">
        <v>418</v>
      </c>
      <c r="F29" s="104" t="s">
        <v>419</v>
      </c>
      <c r="G29" s="104" t="s">
        <v>4</v>
      </c>
      <c r="H29" s="104" t="s">
        <v>5</v>
      </c>
      <c r="I29" s="104" t="s">
        <v>6</v>
      </c>
      <c r="J29" s="104" t="s">
        <v>7</v>
      </c>
    </row>
    <row r="30" spans="1:10" s="95" customFormat="1" ht="15" thickBot="1" x14ac:dyDescent="0.4">
      <c r="A30" s="241" t="s">
        <v>336</v>
      </c>
      <c r="B30" s="105" t="s">
        <v>420</v>
      </c>
      <c r="C30" s="229">
        <v>121002407.38977389</v>
      </c>
      <c r="D30" s="229">
        <v>159691282.83534655</v>
      </c>
      <c r="E30" s="229">
        <v>159388951.34278885</v>
      </c>
      <c r="F30" s="229">
        <v>180489930.42269281</v>
      </c>
      <c r="G30" s="229">
        <v>994427921.20437598</v>
      </c>
      <c r="H30" s="229">
        <v>1253675626.3588982</v>
      </c>
      <c r="I30" s="229">
        <v>1263581296.7871995</v>
      </c>
      <c r="J30" s="229">
        <v>1548390769.0421343</v>
      </c>
    </row>
    <row r="31" spans="1:10" s="95" customFormat="1" ht="15" thickBot="1" x14ac:dyDescent="0.4">
      <c r="A31" s="241"/>
      <c r="B31" s="105" t="s">
        <v>421</v>
      </c>
      <c r="C31" s="229">
        <v>119695774.20026439</v>
      </c>
      <c r="D31" s="229">
        <v>141711362.79944548</v>
      </c>
      <c r="E31" s="229">
        <v>122156850.31839083</v>
      </c>
      <c r="F31" s="229">
        <v>128426106.26220152</v>
      </c>
      <c r="G31" s="229">
        <v>569394033.75782144</v>
      </c>
      <c r="H31" s="229">
        <v>922917056.98951674</v>
      </c>
      <c r="I31" s="229">
        <v>1196106370.2420969</v>
      </c>
      <c r="J31" s="229">
        <v>1409666586.6339607</v>
      </c>
    </row>
    <row r="32" spans="1:10" s="95" customFormat="1" ht="15" thickBot="1" x14ac:dyDescent="0.4">
      <c r="A32" s="241"/>
      <c r="B32" s="105" t="s">
        <v>422</v>
      </c>
      <c r="C32" s="229">
        <v>16575875.431723861</v>
      </c>
      <c r="D32" s="229">
        <v>13756170.223218855</v>
      </c>
      <c r="E32" s="229">
        <v>13270064.407503534</v>
      </c>
      <c r="F32" s="229">
        <v>13548896.650706479</v>
      </c>
      <c r="G32" s="229">
        <v>48887454.103781968</v>
      </c>
      <c r="H32" s="229">
        <v>48940549.407424249</v>
      </c>
      <c r="I32" s="229">
        <v>38203055.581087567</v>
      </c>
      <c r="J32" s="229">
        <v>28428758.144998085</v>
      </c>
    </row>
    <row r="33" spans="1:16" s="95" customFormat="1" ht="15" thickBot="1" x14ac:dyDescent="0.4">
      <c r="A33" s="241"/>
      <c r="B33" s="105" t="s">
        <v>423</v>
      </c>
      <c r="C33" s="229">
        <v>62125434.039954998</v>
      </c>
      <c r="D33" s="229">
        <v>46308511.49858062</v>
      </c>
      <c r="E33" s="229">
        <v>72139349.476891398</v>
      </c>
      <c r="F33" s="229">
        <v>72030706.281911865</v>
      </c>
      <c r="G33" s="229">
        <v>308938525.91523707</v>
      </c>
      <c r="H33" s="229">
        <v>374496295.09273219</v>
      </c>
      <c r="I33" s="229">
        <v>435566264.44505519</v>
      </c>
      <c r="J33" s="229">
        <v>312033617.43689936</v>
      </c>
    </row>
    <row r="34" spans="1:16" s="95" customFormat="1" ht="15" thickBot="1" x14ac:dyDescent="0.4">
      <c r="A34" s="241"/>
      <c r="B34" s="105" t="s">
        <v>424</v>
      </c>
      <c r="C34" s="229">
        <v>13589440.306444291</v>
      </c>
      <c r="D34" s="229">
        <v>15552748.582905009</v>
      </c>
      <c r="E34" s="229">
        <v>18067152.528205756</v>
      </c>
      <c r="F34" s="229">
        <v>23081394.518060438</v>
      </c>
      <c r="G34" s="229">
        <v>81418670.586815357</v>
      </c>
      <c r="H34" s="229">
        <v>133611363.28972578</v>
      </c>
      <c r="I34" s="229">
        <v>191149829.71031252</v>
      </c>
      <c r="J34" s="229">
        <v>162173646.3542468</v>
      </c>
    </row>
    <row r="35" spans="1:16" s="95" customFormat="1" ht="15" thickBot="1" x14ac:dyDescent="0.4">
      <c r="A35" s="241"/>
      <c r="B35" s="105" t="s">
        <v>425</v>
      </c>
      <c r="C35" s="229">
        <v>85665113.895416006</v>
      </c>
      <c r="D35" s="229">
        <v>102416174.76665923</v>
      </c>
      <c r="E35" s="229">
        <v>110981058.73560821</v>
      </c>
      <c r="F35" s="229">
        <v>110607086.91564979</v>
      </c>
      <c r="G35" s="229">
        <v>618026854.2362237</v>
      </c>
      <c r="H35" s="229">
        <v>584859173.07374597</v>
      </c>
      <c r="I35" s="229">
        <v>844725500.23141003</v>
      </c>
      <c r="J35" s="229">
        <v>1130448653.721453</v>
      </c>
    </row>
    <row r="36" spans="1:16" s="95" customFormat="1" ht="15" thickBot="1" x14ac:dyDescent="0.4">
      <c r="A36" s="241"/>
      <c r="B36" s="105" t="s">
        <v>426</v>
      </c>
      <c r="C36" s="229">
        <v>2525264.8747689007</v>
      </c>
      <c r="D36" s="229">
        <v>2484500.8601615047</v>
      </c>
      <c r="E36" s="229">
        <v>3577678.6963718105</v>
      </c>
      <c r="F36" s="229">
        <v>3038095.1853335584</v>
      </c>
      <c r="G36" s="229">
        <v>13616715.396470914</v>
      </c>
      <c r="H36" s="229">
        <v>17594223.560876701</v>
      </c>
      <c r="I36" s="229">
        <v>12988920.641153803</v>
      </c>
      <c r="J36" s="229">
        <v>12623271.773170412</v>
      </c>
    </row>
    <row r="37" spans="1:16" s="95" customFormat="1" ht="15" thickBot="1" x14ac:dyDescent="0.4">
      <c r="A37" s="241"/>
      <c r="B37" s="105" t="s">
        <v>427</v>
      </c>
      <c r="C37" s="229">
        <v>7378362.0300262943</v>
      </c>
      <c r="D37" s="229">
        <v>6392282.7233683951</v>
      </c>
      <c r="E37" s="229">
        <v>6919802.4009823464</v>
      </c>
      <c r="F37" s="229">
        <v>7766527.0996079464</v>
      </c>
      <c r="G37" s="229">
        <v>28419547.305589683</v>
      </c>
      <c r="H37" s="229">
        <v>26708811.695870716</v>
      </c>
      <c r="I37" s="229">
        <v>26085378.525144406</v>
      </c>
      <c r="J37" s="229">
        <v>25391169.705569778</v>
      </c>
    </row>
    <row r="38" spans="1:16" s="95" customFormat="1" ht="15" thickBot="1" x14ac:dyDescent="0.4">
      <c r="A38" s="241"/>
      <c r="B38" s="105" t="s">
        <v>428</v>
      </c>
      <c r="C38" s="229">
        <v>39088776.896300212</v>
      </c>
      <c r="D38" s="229">
        <v>53424802.069011405</v>
      </c>
      <c r="E38" s="229">
        <v>48670293.466084562</v>
      </c>
      <c r="F38" s="229">
        <v>49526560.585459501</v>
      </c>
      <c r="G38" s="229">
        <v>334511381.14381599</v>
      </c>
      <c r="H38" s="229">
        <v>383743176.91147149</v>
      </c>
      <c r="I38" s="229">
        <v>467263518.54795492</v>
      </c>
      <c r="J38" s="229">
        <v>645077116.54285431</v>
      </c>
    </row>
    <row r="39" spans="1:16" s="95" customFormat="1" ht="15" thickBot="1" x14ac:dyDescent="0.4">
      <c r="A39" s="241"/>
      <c r="B39" s="105" t="s">
        <v>429</v>
      </c>
      <c r="C39" s="229">
        <v>32968081.742471248</v>
      </c>
      <c r="D39" s="229">
        <v>31549634.937907729</v>
      </c>
      <c r="E39" s="229">
        <v>31828349.086042974</v>
      </c>
      <c r="F39" s="229">
        <v>35327600.63427221</v>
      </c>
      <c r="G39" s="229">
        <v>164201602.9685353</v>
      </c>
      <c r="H39" s="229">
        <v>169538288.06258374</v>
      </c>
      <c r="I39" s="229">
        <v>227167561.10757393</v>
      </c>
      <c r="J39" s="229">
        <v>261224746.51117498</v>
      </c>
    </row>
    <row r="40" spans="1:16" s="95" customFormat="1" x14ac:dyDescent="0.35">
      <c r="B40" s="105"/>
      <c r="C40" s="150"/>
      <c r="D40" s="150"/>
      <c r="E40" s="150"/>
      <c r="F40" s="150"/>
      <c r="G40" s="150"/>
      <c r="H40" s="150"/>
      <c r="I40" s="150"/>
      <c r="J40" s="150"/>
    </row>
    <row r="41" spans="1:16" s="95" customFormat="1" x14ac:dyDescent="0.35"/>
    <row r="42" spans="1:16" ht="15.5" x14ac:dyDescent="0.35">
      <c r="B42" s="155" t="s">
        <v>337</v>
      </c>
      <c r="C42" s="142"/>
      <c r="D42" s="142"/>
      <c r="E42" s="142"/>
      <c r="F42" s="142"/>
      <c r="G42" s="142"/>
      <c r="H42" s="142"/>
      <c r="I42" s="142"/>
      <c r="J42" s="142"/>
      <c r="K42" s="142"/>
      <c r="L42" s="142"/>
      <c r="M42" s="142"/>
      <c r="N42" s="142"/>
    </row>
    <row r="43" spans="1:16" s="95" customFormat="1" ht="15.5" x14ac:dyDescent="0.35">
      <c r="B43" s="136"/>
      <c r="C43" s="104" t="s">
        <v>0</v>
      </c>
      <c r="D43" s="104" t="s">
        <v>1</v>
      </c>
      <c r="E43" s="104" t="s">
        <v>2</v>
      </c>
      <c r="F43" s="104" t="s">
        <v>430</v>
      </c>
      <c r="G43" s="104" t="s">
        <v>433</v>
      </c>
      <c r="H43" s="104" t="s">
        <v>432</v>
      </c>
      <c r="I43" s="104" t="s">
        <v>431</v>
      </c>
      <c r="J43" s="104" t="s">
        <v>4</v>
      </c>
      <c r="K43" s="104" t="s">
        <v>5</v>
      </c>
      <c r="L43" s="104" t="s">
        <v>6</v>
      </c>
      <c r="M43" s="104" t="s">
        <v>7</v>
      </c>
      <c r="N43" s="142"/>
    </row>
    <row r="44" spans="1:16" x14ac:dyDescent="0.35">
      <c r="B44" s="105" t="s">
        <v>328</v>
      </c>
      <c r="C44" s="25">
        <f>D44*(1+P44)</f>
        <v>47547.050680757602</v>
      </c>
      <c r="D44" s="97">
        <f t="shared" ref="D44:E51" si="0">AVERAGE(C5:D5)</f>
        <v>78175.760513913061</v>
      </c>
      <c r="E44" s="97">
        <f t="shared" si="0"/>
        <v>128534.77648829237</v>
      </c>
      <c r="F44" s="143">
        <f t="shared" ref="F44:I51" si="1">C19*1000</f>
        <v>260301.05865705985</v>
      </c>
      <c r="G44" s="143">
        <f t="shared" si="1"/>
        <v>322758.70114860096</v>
      </c>
      <c r="H44" s="143">
        <f t="shared" si="1"/>
        <v>245394.09190493423</v>
      </c>
      <c r="I44" s="143">
        <f t="shared" si="1"/>
        <v>266539.62953370356</v>
      </c>
      <c r="J44" s="144">
        <f t="shared" ref="J44:M51" si="2">((G19+F19)/2)*1000</f>
        <v>276807.76502573327</v>
      </c>
      <c r="K44" s="144">
        <f t="shared" si="2"/>
        <v>257181.49257044337</v>
      </c>
      <c r="L44" s="144">
        <f t="shared" si="2"/>
        <v>208328.70322278058</v>
      </c>
      <c r="M44" s="144">
        <f t="shared" si="2"/>
        <v>159903.56714098313</v>
      </c>
      <c r="N44" s="95"/>
      <c r="P44" s="110">
        <f>(D44-E44)/E44</f>
        <v>-0.39179292445392216</v>
      </c>
    </row>
    <row r="45" spans="1:16" x14ac:dyDescent="0.35">
      <c r="B45" s="105" t="s">
        <v>329</v>
      </c>
      <c r="C45" s="25">
        <f t="shared" ref="C45:C50" si="3">D45*(1+P45)</f>
        <v>147651.11980349425</v>
      </c>
      <c r="D45" s="97">
        <f t="shared" si="0"/>
        <v>141735.90118279628</v>
      </c>
      <c r="E45" s="97">
        <f t="shared" si="0"/>
        <v>136057.65883005498</v>
      </c>
      <c r="F45" s="143">
        <f t="shared" si="1"/>
        <v>1091652.9393732341</v>
      </c>
      <c r="G45" s="143">
        <f t="shared" si="1"/>
        <v>1263981.2907345982</v>
      </c>
      <c r="H45" s="143">
        <f t="shared" si="1"/>
        <v>1586545.9045604526</v>
      </c>
      <c r="I45" s="143">
        <f t="shared" si="1"/>
        <v>1295778.731526037</v>
      </c>
      <c r="J45" s="144">
        <f t="shared" si="2"/>
        <v>1492709.0382099119</v>
      </c>
      <c r="K45" s="144">
        <f t="shared" si="2"/>
        <v>1775400.4014330944</v>
      </c>
      <c r="L45" s="144">
        <f t="shared" si="2"/>
        <v>1636210.2709846084</v>
      </c>
      <c r="M45" s="144">
        <f t="shared" si="2"/>
        <v>1626977.4623190968</v>
      </c>
      <c r="N45" s="95"/>
      <c r="P45" s="110">
        <f t="shared" ref="P45:P51" si="4">(D45-E45)/E45</f>
        <v>4.1734088338487477E-2</v>
      </c>
    </row>
    <row r="46" spans="1:16" x14ac:dyDescent="0.35">
      <c r="B46" s="105" t="s">
        <v>330</v>
      </c>
      <c r="C46" s="25">
        <f t="shared" si="3"/>
        <v>398774.98915815994</v>
      </c>
      <c r="D46" s="97">
        <f t="shared" si="0"/>
        <v>579538.37488570856</v>
      </c>
      <c r="E46" s="97">
        <f t="shared" si="0"/>
        <v>842241.20643624233</v>
      </c>
      <c r="F46" s="143">
        <f t="shared" si="1"/>
        <v>373136.29521609825</v>
      </c>
      <c r="G46" s="143">
        <f t="shared" si="1"/>
        <v>406469.02263108664</v>
      </c>
      <c r="H46" s="143">
        <f t="shared" si="1"/>
        <v>330831.76779583719</v>
      </c>
      <c r="I46" s="143">
        <f t="shared" si="1"/>
        <v>452828.14287151146</v>
      </c>
      <c r="J46" s="144">
        <f t="shared" si="2"/>
        <v>483327.6482796502</v>
      </c>
      <c r="K46" s="144">
        <f t="shared" si="2"/>
        <v>656817.67181746231</v>
      </c>
      <c r="L46" s="144">
        <f t="shared" si="2"/>
        <v>841675.73988129396</v>
      </c>
      <c r="M46" s="144">
        <f t="shared" si="2"/>
        <v>982894.18341006583</v>
      </c>
      <c r="N46" s="95"/>
      <c r="P46" s="110">
        <f t="shared" si="4"/>
        <v>-0.31190926013000808</v>
      </c>
    </row>
    <row r="47" spans="1:16" x14ac:dyDescent="0.35">
      <c r="B47" s="105" t="s">
        <v>331</v>
      </c>
      <c r="C47" s="25">
        <f t="shared" si="3"/>
        <v>360055.5090461194</v>
      </c>
      <c r="D47" s="97">
        <f t="shared" si="0"/>
        <v>730811.31331069383</v>
      </c>
      <c r="E47" s="97">
        <f t="shared" si="0"/>
        <v>1483341.2133529952</v>
      </c>
      <c r="F47" s="143">
        <f t="shared" si="1"/>
        <v>1500054.2907167105</v>
      </c>
      <c r="G47" s="143">
        <f t="shared" si="1"/>
        <v>1682425.0783052391</v>
      </c>
      <c r="H47" s="143">
        <f t="shared" si="1"/>
        <v>2107568.2313225889</v>
      </c>
      <c r="I47" s="143">
        <f t="shared" si="1"/>
        <v>2316164.3418594101</v>
      </c>
      <c r="J47" s="144">
        <f t="shared" si="2"/>
        <v>2804440.3373964224</v>
      </c>
      <c r="K47" s="144">
        <f t="shared" si="2"/>
        <v>3843659.0566625469</v>
      </c>
      <c r="L47" s="144">
        <f t="shared" si="2"/>
        <v>4307299.8618406905</v>
      </c>
      <c r="M47" s="144">
        <f t="shared" si="2"/>
        <v>4750419.805149775</v>
      </c>
      <c r="N47" s="95"/>
      <c r="P47" s="110">
        <f t="shared" si="4"/>
        <v>-0.50732083304100817</v>
      </c>
    </row>
    <row r="48" spans="1:16" x14ac:dyDescent="0.35">
      <c r="B48" s="105" t="s">
        <v>332</v>
      </c>
      <c r="C48" s="25">
        <f t="shared" si="3"/>
        <v>3030.8334013358849</v>
      </c>
      <c r="D48" s="97">
        <f t="shared" si="0"/>
        <v>8512.3523481905504</v>
      </c>
      <c r="E48" s="97">
        <f t="shared" si="0"/>
        <v>23907.662647444522</v>
      </c>
      <c r="F48" s="143">
        <f t="shared" si="1"/>
        <v>38420.281387232266</v>
      </c>
      <c r="G48" s="143">
        <f t="shared" si="1"/>
        <v>44870.79739043436</v>
      </c>
      <c r="H48" s="143">
        <f t="shared" si="1"/>
        <v>54123.39740879248</v>
      </c>
      <c r="I48" s="143">
        <f t="shared" si="1"/>
        <v>60472.799479063258</v>
      </c>
      <c r="J48" s="144">
        <f t="shared" si="2"/>
        <v>61285.04952855903</v>
      </c>
      <c r="K48" s="144">
        <f t="shared" si="2"/>
        <v>64396.034952854621</v>
      </c>
      <c r="L48" s="144">
        <f t="shared" si="2"/>
        <v>61995.27288954454</v>
      </c>
      <c r="M48" s="144">
        <f t="shared" si="2"/>
        <v>48692.779951715725</v>
      </c>
      <c r="N48" s="95"/>
      <c r="P48" s="110">
        <f t="shared" si="4"/>
        <v>-0.6439487843827163</v>
      </c>
    </row>
    <row r="49" spans="2:16" x14ac:dyDescent="0.35">
      <c r="B49" s="105" t="s">
        <v>333</v>
      </c>
      <c r="C49" s="25">
        <f t="shared" si="3"/>
        <v>88879.618889757883</v>
      </c>
      <c r="D49" s="97">
        <f t="shared" si="0"/>
        <v>94989.937410089507</v>
      </c>
      <c r="E49" s="97">
        <f t="shared" si="0"/>
        <v>101520.32965357939</v>
      </c>
      <c r="F49" s="143">
        <f t="shared" si="1"/>
        <v>126290.8707728162</v>
      </c>
      <c r="G49" s="143">
        <f t="shared" si="1"/>
        <v>116732.897537368</v>
      </c>
      <c r="H49" s="143">
        <f t="shared" si="1"/>
        <v>110490.11990398137</v>
      </c>
      <c r="I49" s="143">
        <f t="shared" si="1"/>
        <v>133665.1616186084</v>
      </c>
      <c r="J49" s="144">
        <f t="shared" si="2"/>
        <v>141558.1923051154</v>
      </c>
      <c r="K49" s="144">
        <f t="shared" si="2"/>
        <v>140051.42216674244</v>
      </c>
      <c r="L49" s="144">
        <f t="shared" si="2"/>
        <v>118994.12222963189</v>
      </c>
      <c r="M49" s="144">
        <f t="shared" si="2"/>
        <v>92193.276591977003</v>
      </c>
      <c r="N49" s="95"/>
      <c r="P49" s="110">
        <f t="shared" si="4"/>
        <v>-6.4325955853115541E-2</v>
      </c>
    </row>
    <row r="50" spans="2:16" x14ac:dyDescent="0.35">
      <c r="B50" s="105" t="s">
        <v>334</v>
      </c>
      <c r="C50" s="25">
        <f t="shared" si="3"/>
        <v>50182.176343309169</v>
      </c>
      <c r="D50" s="97">
        <f t="shared" si="0"/>
        <v>149221.08367124695</v>
      </c>
      <c r="E50" s="97">
        <f t="shared" si="0"/>
        <v>443721.92349107144</v>
      </c>
      <c r="F50" s="143">
        <f t="shared" si="1"/>
        <v>787604.14337722003</v>
      </c>
      <c r="G50" s="143">
        <f t="shared" si="1"/>
        <v>755527.23939844628</v>
      </c>
      <c r="H50" s="143">
        <f t="shared" si="1"/>
        <v>927527.99642440071</v>
      </c>
      <c r="I50" s="143">
        <f t="shared" si="1"/>
        <v>975594.91212130082</v>
      </c>
      <c r="J50" s="144">
        <f t="shared" si="2"/>
        <v>1233668.8467108153</v>
      </c>
      <c r="K50" s="144">
        <f t="shared" si="2"/>
        <v>1522109.4933440455</v>
      </c>
      <c r="L50" s="144">
        <f t="shared" si="2"/>
        <v>2079170.7218169158</v>
      </c>
      <c r="M50" s="144">
        <f t="shared" si="2"/>
        <v>2469555.759313277</v>
      </c>
      <c r="N50" s="95"/>
      <c r="P50" s="110">
        <f t="shared" si="4"/>
        <v>-0.6637058577200331</v>
      </c>
    </row>
    <row r="51" spans="2:16" x14ac:dyDescent="0.35">
      <c r="B51" s="105" t="s">
        <v>335</v>
      </c>
      <c r="C51" s="25">
        <f>D51*(1+P51)</f>
        <v>53162.379132900169</v>
      </c>
      <c r="D51" s="97">
        <f t="shared" si="0"/>
        <v>128273.87180212012</v>
      </c>
      <c r="E51" s="97">
        <f t="shared" si="0"/>
        <v>309508.08551989502</v>
      </c>
      <c r="F51" s="143">
        <f t="shared" si="1"/>
        <v>620445.25487665774</v>
      </c>
      <c r="G51" s="143">
        <f t="shared" si="1"/>
        <v>547372.12765568215</v>
      </c>
      <c r="H51" s="143">
        <f t="shared" si="1"/>
        <v>682717.11068431544</v>
      </c>
      <c r="I51" s="143">
        <f t="shared" si="1"/>
        <v>569046.9748480058</v>
      </c>
      <c r="J51" s="144">
        <f t="shared" si="2"/>
        <v>669889.71257552912</v>
      </c>
      <c r="K51" s="144">
        <f t="shared" si="2"/>
        <v>717130.6185110407</v>
      </c>
      <c r="L51" s="144">
        <f t="shared" si="2"/>
        <v>707774.98520707828</v>
      </c>
      <c r="M51" s="144">
        <f t="shared" si="2"/>
        <v>829930.7108609071</v>
      </c>
      <c r="N51" s="95"/>
      <c r="P51" s="110">
        <f t="shared" si="4"/>
        <v>-0.58555566783771551</v>
      </c>
    </row>
    <row r="52" spans="2:16" s="95" customFormat="1" x14ac:dyDescent="0.35">
      <c r="B52" s="105"/>
      <c r="C52" s="25"/>
      <c r="D52" s="97"/>
      <c r="E52" s="97"/>
      <c r="F52" s="6"/>
      <c r="J52" s="105"/>
      <c r="K52" s="89"/>
      <c r="L52" s="106"/>
      <c r="M52" s="106"/>
      <c r="N52" s="6"/>
    </row>
    <row r="53" spans="2:16" ht="15.5" x14ac:dyDescent="0.35">
      <c r="B53" s="155" t="s">
        <v>338</v>
      </c>
      <c r="C53" s="155"/>
      <c r="D53" s="155"/>
      <c r="E53" s="155"/>
    </row>
    <row r="54" spans="2:16" x14ac:dyDescent="0.35">
      <c r="C54" s="104" t="s">
        <v>0</v>
      </c>
      <c r="D54" s="104" t="s">
        <v>1</v>
      </c>
      <c r="E54" s="104" t="s">
        <v>2</v>
      </c>
      <c r="F54" s="104" t="s">
        <v>430</v>
      </c>
      <c r="G54" s="104" t="s">
        <v>433</v>
      </c>
      <c r="H54" s="104" t="s">
        <v>432</v>
      </c>
      <c r="I54" s="104" t="s">
        <v>431</v>
      </c>
      <c r="J54" s="104" t="s">
        <v>4</v>
      </c>
      <c r="K54" s="104" t="s">
        <v>5</v>
      </c>
      <c r="L54" s="104" t="s">
        <v>6</v>
      </c>
      <c r="M54" s="104" t="s">
        <v>7</v>
      </c>
    </row>
    <row r="55" spans="2:16" x14ac:dyDescent="0.35">
      <c r="B55" s="105" t="s">
        <v>328</v>
      </c>
      <c r="C55" s="107">
        <f t="shared" ref="C55:E62" si="5">K4/C44/12</f>
        <v>17.748383289755346</v>
      </c>
      <c r="D55" s="107">
        <f t="shared" si="5"/>
        <v>18.137668816280001</v>
      </c>
      <c r="E55" s="107">
        <f t="shared" si="5"/>
        <v>21.742883049601531</v>
      </c>
      <c r="F55" s="145">
        <f t="shared" ref="F55:I62" si="6">C32/F44/12*4</f>
        <v>21.226543753147215</v>
      </c>
      <c r="G55" s="145">
        <f t="shared" si="6"/>
        <v>14.2068674154663</v>
      </c>
      <c r="H55" s="145">
        <f t="shared" si="6"/>
        <v>18.025514665670059</v>
      </c>
      <c r="I55" s="145">
        <f t="shared" si="6"/>
        <v>16.944192844680707</v>
      </c>
      <c r="J55" s="145">
        <f t="shared" ref="J55:M62" si="7">G32/J44/12</f>
        <v>14.71763087379346</v>
      </c>
      <c r="K55" s="145">
        <f t="shared" si="7"/>
        <v>15.857980589984578</v>
      </c>
      <c r="L55" s="145">
        <f t="shared" si="7"/>
        <v>15.281561857974969</v>
      </c>
      <c r="M55" s="145">
        <f t="shared" si="7"/>
        <v>14.815574293355786</v>
      </c>
    </row>
    <row r="56" spans="2:16" x14ac:dyDescent="0.35">
      <c r="B56" s="105" t="s">
        <v>329</v>
      </c>
      <c r="C56" s="107">
        <f t="shared" si="5"/>
        <v>18.977576709375487</v>
      </c>
      <c r="D56" s="107">
        <f t="shared" si="5"/>
        <v>18.89004708382296</v>
      </c>
      <c r="E56" s="107">
        <f t="shared" si="5"/>
        <v>14.578632932702504</v>
      </c>
      <c r="F56" s="145">
        <f t="shared" si="6"/>
        <v>18.96983671862596</v>
      </c>
      <c r="G56" s="145">
        <f t="shared" si="6"/>
        <v>12.212340967923433</v>
      </c>
      <c r="H56" s="145">
        <f t="shared" si="6"/>
        <v>15.156479088635294</v>
      </c>
      <c r="I56" s="145">
        <f t="shared" si="6"/>
        <v>18.529579814160964</v>
      </c>
      <c r="J56" s="145">
        <f t="shared" si="7"/>
        <v>17.24708332340299</v>
      </c>
      <c r="K56" s="145">
        <f t="shared" si="7"/>
        <v>17.578020465620067</v>
      </c>
      <c r="L56" s="145">
        <f t="shared" si="7"/>
        <v>22.183694447726666</v>
      </c>
      <c r="M56" s="145">
        <f t="shared" si="7"/>
        <v>15.98227514228163</v>
      </c>
    </row>
    <row r="57" spans="2:16" x14ac:dyDescent="0.35">
      <c r="B57" s="105" t="s">
        <v>330</v>
      </c>
      <c r="C57" s="107">
        <f t="shared" si="5"/>
        <v>12.29941094468054</v>
      </c>
      <c r="D57" s="107">
        <f t="shared" si="5"/>
        <v>18.941654072159643</v>
      </c>
      <c r="E57" s="107">
        <f t="shared" si="5"/>
        <v>14.422845889315633</v>
      </c>
      <c r="F57" s="145">
        <f t="shared" si="6"/>
        <v>12.139836015839824</v>
      </c>
      <c r="G57" s="145">
        <f t="shared" si="6"/>
        <v>12.754353318432964</v>
      </c>
      <c r="H57" s="145">
        <f t="shared" si="6"/>
        <v>18.203766271276333</v>
      </c>
      <c r="I57" s="145">
        <f t="shared" si="6"/>
        <v>16.990547725011655</v>
      </c>
      <c r="J57" s="145">
        <f t="shared" si="7"/>
        <v>14.03786694123125</v>
      </c>
      <c r="K57" s="145">
        <f t="shared" si="7"/>
        <v>16.951858562718709</v>
      </c>
      <c r="L57" s="145">
        <f t="shared" si="7"/>
        <v>18.925521695690019</v>
      </c>
      <c r="M57" s="145">
        <f t="shared" si="7"/>
        <v>13.749669860323403</v>
      </c>
    </row>
    <row r="58" spans="2:16" x14ac:dyDescent="0.35">
      <c r="B58" s="105" t="s">
        <v>331</v>
      </c>
      <c r="C58" s="107">
        <f t="shared" si="5"/>
        <v>24.190458123529933</v>
      </c>
      <c r="D58" s="107">
        <f t="shared" si="5"/>
        <v>22.724599190417404</v>
      </c>
      <c r="E58" s="107">
        <f t="shared" si="5"/>
        <v>18.443209832057679</v>
      </c>
      <c r="F58" s="145">
        <f t="shared" si="6"/>
        <v>19.036002991261981</v>
      </c>
      <c r="G58" s="145">
        <f t="shared" si="6"/>
        <v>20.291379011426042</v>
      </c>
      <c r="H58" s="145">
        <f t="shared" si="6"/>
        <v>17.552782251793396</v>
      </c>
      <c r="I58" s="145">
        <f t="shared" si="6"/>
        <v>15.918140308767947</v>
      </c>
      <c r="J58" s="145">
        <f t="shared" si="7"/>
        <v>18.364533260433749</v>
      </c>
      <c r="K58" s="145">
        <f t="shared" si="7"/>
        <v>12.680173684585762</v>
      </c>
      <c r="L58" s="145">
        <f t="shared" si="7"/>
        <v>16.342904822945993</v>
      </c>
      <c r="M58" s="145">
        <f t="shared" si="7"/>
        <v>19.830679885315444</v>
      </c>
    </row>
    <row r="59" spans="2:16" x14ac:dyDescent="0.35">
      <c r="B59" s="105" t="s">
        <v>332</v>
      </c>
      <c r="C59" s="107">
        <f t="shared" si="5"/>
        <v>21.633550843998517</v>
      </c>
      <c r="D59" s="107">
        <f t="shared" si="5"/>
        <v>32.760445284714123</v>
      </c>
      <c r="E59" s="107">
        <f t="shared" si="5"/>
        <v>21.789510237969875</v>
      </c>
      <c r="F59" s="145">
        <f t="shared" si="6"/>
        <v>21.909130486900342</v>
      </c>
      <c r="G59" s="145">
        <f t="shared" si="6"/>
        <v>18.456702388884189</v>
      </c>
      <c r="H59" s="145">
        <f t="shared" si="6"/>
        <v>22.034085488941162</v>
      </c>
      <c r="I59" s="145">
        <f t="shared" si="6"/>
        <v>16.746345527823632</v>
      </c>
      <c r="J59" s="145">
        <f t="shared" si="7"/>
        <v>18.515548111133644</v>
      </c>
      <c r="K59" s="145">
        <f t="shared" si="7"/>
        <v>22.76825425374626</v>
      </c>
      <c r="L59" s="145">
        <f t="shared" si="7"/>
        <v>17.459557849805535</v>
      </c>
      <c r="M59" s="145">
        <f t="shared" si="7"/>
        <v>21.603599455072843</v>
      </c>
    </row>
    <row r="60" spans="2:16" x14ac:dyDescent="0.35">
      <c r="B60" s="105" t="s">
        <v>333</v>
      </c>
      <c r="C60" s="107">
        <f t="shared" si="5"/>
        <v>20.961711230144726</v>
      </c>
      <c r="D60" s="107">
        <f t="shared" si="5"/>
        <v>16.872198163440682</v>
      </c>
      <c r="E60" s="107">
        <f t="shared" si="5"/>
        <v>16.051559936114572</v>
      </c>
      <c r="F60" s="145">
        <f t="shared" si="6"/>
        <v>19.474519377042384</v>
      </c>
      <c r="G60" s="145">
        <f t="shared" si="6"/>
        <v>18.253302648530383</v>
      </c>
      <c r="H60" s="145">
        <f t="shared" si="6"/>
        <v>20.876081973048283</v>
      </c>
      <c r="I60" s="145">
        <f t="shared" si="6"/>
        <v>19.368116083402636</v>
      </c>
      <c r="J60" s="145">
        <f t="shared" si="7"/>
        <v>16.730191098332913</v>
      </c>
      <c r="K60" s="145">
        <f t="shared" si="7"/>
        <v>15.892264952078181</v>
      </c>
      <c r="L60" s="145">
        <f t="shared" si="7"/>
        <v>18.26797410688172</v>
      </c>
      <c r="M60" s="145">
        <f t="shared" si="7"/>
        <v>22.951031648023861</v>
      </c>
    </row>
    <row r="61" spans="2:16" x14ac:dyDescent="0.35">
      <c r="B61" s="105" t="s">
        <v>334</v>
      </c>
      <c r="C61" s="107">
        <f t="shared" si="5"/>
        <v>27.581847932906744</v>
      </c>
      <c r="D61" s="107">
        <f t="shared" si="5"/>
        <v>34.668134250622877</v>
      </c>
      <c r="E61" s="107">
        <f t="shared" si="5"/>
        <v>28.388428972541632</v>
      </c>
      <c r="F61" s="145">
        <f t="shared" si="6"/>
        <v>16.543326248762842</v>
      </c>
      <c r="G61" s="145">
        <f t="shared" si="6"/>
        <v>23.570648982181169</v>
      </c>
      <c r="H61" s="145">
        <f t="shared" si="6"/>
        <v>17.491042014798989</v>
      </c>
      <c r="I61" s="145">
        <f t="shared" si="6"/>
        <v>16.921832333658038</v>
      </c>
      <c r="J61" s="145">
        <f t="shared" si="7"/>
        <v>22.595973387002243</v>
      </c>
      <c r="K61" s="145">
        <f t="shared" si="7"/>
        <v>21.00939401258157</v>
      </c>
      <c r="L61" s="145">
        <f t="shared" si="7"/>
        <v>18.727960208883562</v>
      </c>
      <c r="M61" s="145">
        <f t="shared" si="7"/>
        <v>21.767650386448267</v>
      </c>
    </row>
    <row r="62" spans="2:16" x14ac:dyDescent="0.35">
      <c r="B62" s="105" t="s">
        <v>335</v>
      </c>
      <c r="C62" s="107">
        <f t="shared" si="5"/>
        <v>38.098700174147105</v>
      </c>
      <c r="D62" s="107">
        <f t="shared" si="5"/>
        <v>40.143409473916478</v>
      </c>
      <c r="E62" s="107">
        <f t="shared" si="5"/>
        <v>27.252988830598138</v>
      </c>
      <c r="F62" s="145">
        <f t="shared" si="6"/>
        <v>17.712055164332579</v>
      </c>
      <c r="G62" s="145">
        <f t="shared" si="6"/>
        <v>19.212788609356966</v>
      </c>
      <c r="H62" s="145">
        <f t="shared" si="6"/>
        <v>15.540037783311702</v>
      </c>
      <c r="I62" s="145">
        <f t="shared" si="6"/>
        <v>20.694015430336147</v>
      </c>
      <c r="J62" s="145">
        <f t="shared" si="7"/>
        <v>20.426447304938748</v>
      </c>
      <c r="K62" s="145">
        <f t="shared" si="7"/>
        <v>19.701000497253855</v>
      </c>
      <c r="L62" s="145">
        <f t="shared" si="7"/>
        <v>26.746678659120978</v>
      </c>
      <c r="M62" s="145">
        <f t="shared" si="7"/>
        <v>26.229573856051214</v>
      </c>
    </row>
    <row r="63" spans="2:16" x14ac:dyDescent="0.35">
      <c r="B63" s="105"/>
      <c r="C63" s="107"/>
      <c r="D63" s="107"/>
      <c r="E63" s="107"/>
      <c r="F63" s="125"/>
    </row>
    <row r="64" spans="2:16" x14ac:dyDescent="0.35">
      <c r="C64" s="104" t="s">
        <v>0</v>
      </c>
      <c r="D64" s="104" t="s">
        <v>1</v>
      </c>
      <c r="E64" s="104" t="s">
        <v>2</v>
      </c>
      <c r="F64" s="104" t="s">
        <v>434</v>
      </c>
      <c r="G64" s="104" t="s">
        <v>4</v>
      </c>
      <c r="H64" s="104" t="s">
        <v>5</v>
      </c>
      <c r="I64" s="104" t="s">
        <v>6</v>
      </c>
      <c r="J64" s="104" t="s">
        <v>7</v>
      </c>
    </row>
    <row r="65" spans="2:10" x14ac:dyDescent="0.35">
      <c r="B65" s="108" t="s">
        <v>339</v>
      </c>
      <c r="C65" s="109">
        <f>SUMPRODUCT(C55:C62,C44:C51)/SUM(C44:C51)</f>
        <v>19.663309127891512</v>
      </c>
      <c r="D65" s="109">
        <f>SUMPRODUCT(D55:D62,D44:D51)/SUM(D44:D51)</f>
        <v>22.96092126570753</v>
      </c>
      <c r="E65" s="109">
        <f>SUMPRODUCT(E55:E62,E44:E51)/SUM(E44:E51)</f>
        <v>19.449027112621817</v>
      </c>
      <c r="F65" s="113">
        <f>SUMPRODUCT(F55:I62,F44:I51)/SUM(F44:I51)</f>
        <v>17.415082858935033</v>
      </c>
      <c r="G65" s="113">
        <f>SUMPRODUCT(J55:J62,J44:J51)/SUM(J44:J51)</f>
        <v>18.58936656395273</v>
      </c>
      <c r="H65" s="113">
        <f t="shared" ref="H65:J65" si="8">SUMPRODUCT(K55:K62,K44:K51)/SUM(K44:K51)</f>
        <v>16.148129140133523</v>
      </c>
      <c r="I65" s="113">
        <f t="shared" si="8"/>
        <v>18.765257578651632</v>
      </c>
      <c r="J65" s="113">
        <f t="shared" si="8"/>
        <v>19.59601217174033</v>
      </c>
    </row>
    <row r="67" spans="2:10" x14ac:dyDescent="0.35">
      <c r="B67" s="96" t="s">
        <v>442</v>
      </c>
      <c r="C67" s="107">
        <f>'Copper Weighted Price'!Y7/months_in_year</f>
        <v>10.62247492482132</v>
      </c>
      <c r="D67" s="107">
        <f>'Copper Weighted Price'!Z7/months_in_year</f>
        <v>12.046093323022198</v>
      </c>
      <c r="E67" s="107">
        <f>'Copper Weighted Price'!AA7/months_in_year</f>
        <v>12.823115264128864</v>
      </c>
      <c r="F67" s="107">
        <f>'Copper Weighted Price'!AB7/months_in_year</f>
        <v>13.234721760150949</v>
      </c>
      <c r="G67" s="107">
        <f>'Copper Weighted Price'!AC7/months_in_year</f>
        <v>13.598997476589284</v>
      </c>
      <c r="H67" s="107">
        <f>'Copper Weighted Price'!AD7/months_in_year</f>
        <v>13.968608411606828</v>
      </c>
      <c r="I67" s="107">
        <f>'Copper Weighted Price'!AE7/months_in_year</f>
        <v>14.339421363974637</v>
      </c>
      <c r="J67" s="107">
        <f>'Copper Weighted Price'!AF7/months_in_year</f>
        <v>14.660323522813888</v>
      </c>
    </row>
    <row r="68" spans="2:10" x14ac:dyDescent="0.35">
      <c r="B68" s="96" t="s">
        <v>413</v>
      </c>
      <c r="C68" s="156">
        <f t="shared" ref="C68:J68" si="9">C65-C67</f>
        <v>9.040834203070192</v>
      </c>
      <c r="D68" s="156">
        <f t="shared" si="9"/>
        <v>10.914827942685331</v>
      </c>
      <c r="E68" s="156">
        <f t="shared" si="9"/>
        <v>6.6259118484929527</v>
      </c>
      <c r="F68" s="156">
        <f t="shared" si="9"/>
        <v>4.1803610987840845</v>
      </c>
      <c r="G68" s="156">
        <f t="shared" si="9"/>
        <v>4.9903690873634456</v>
      </c>
      <c r="H68" s="156">
        <f t="shared" si="9"/>
        <v>2.1795207285266951</v>
      </c>
      <c r="I68" s="156">
        <f t="shared" si="9"/>
        <v>4.4258362146769947</v>
      </c>
      <c r="J68" s="156">
        <f t="shared" si="9"/>
        <v>4.9356886489264422</v>
      </c>
    </row>
    <row r="69" spans="2:10" x14ac:dyDescent="0.35">
      <c r="E69" s="126"/>
    </row>
  </sheetData>
  <mergeCells count="6">
    <mergeCell ref="A30:A39"/>
    <mergeCell ref="A3:A12"/>
    <mergeCell ref="I3:I11"/>
    <mergeCell ref="C15:F15"/>
    <mergeCell ref="C28:F28"/>
    <mergeCell ref="A17:A2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7</vt:i4>
      </vt:variant>
    </vt:vector>
  </HeadingPairs>
  <TitlesOfParts>
    <vt:vector size="18" baseType="lpstr">
      <vt:lpstr>Contents</vt:lpstr>
      <vt:lpstr>Style Guidelines</vt:lpstr>
      <vt:lpstr>Outputs</vt:lpstr>
      <vt:lpstr>Calculations--&gt;</vt:lpstr>
      <vt:lpstr>Total costs and revenues</vt:lpstr>
      <vt:lpstr>Total costs and revenues 2026</vt:lpstr>
      <vt:lpstr>Total costs and revenues 2021</vt:lpstr>
      <vt:lpstr>Inputs--&gt;</vt:lpstr>
      <vt:lpstr>Copper Weighted Price</vt:lpstr>
      <vt:lpstr>Top Down inputs</vt:lpstr>
      <vt:lpstr>Fibre Premium Calculation</vt:lpstr>
      <vt:lpstr>'Copper Weighted Price'!CVE_FTTC</vt:lpstr>
      <vt:lpstr>'Copper Weighted Price'!CVE_Legacy</vt:lpstr>
      <vt:lpstr>'Copper Weighted Price'!Fcast_CPI</vt:lpstr>
      <vt:lpstr>TD_service_codes</vt:lpstr>
      <vt:lpstr>'Copper Weighted Price'!WLA_Opex_Efficiency</vt:lpstr>
      <vt:lpstr>Workbook.Objective</vt:lpstr>
      <vt:lpstr>Workbook.Title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2025-03-18T15:36:40Z</dcterms:created>
  <dcterms:modified xsi:type="dcterms:W3CDTF">2025-03-18T15:36:46Z</dcterms:modified>
  <cp:category/>
  <cp:contentStatus/>
</cp:coreProperties>
</file>